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30" yWindow="525" windowWidth="14055" windowHeight="10425"/>
  </bookViews>
  <sheets>
    <sheet name="Rekapitulace stavby" sheetId="1" r:id="rId1"/>
    <sheet name="Ova_VZálomu_cirkus - Věte..." sheetId="2" r:id="rId2"/>
    <sheet name="Ova_VZálomu_levá - Větev ..." sheetId="3" r:id="rId3"/>
    <sheet name="Ova_VZálomu_otop - Montáž..." sheetId="4" r:id="rId4"/>
    <sheet name="Ova_VZálomu_dem - Demontáž" sheetId="5" r:id="rId5"/>
    <sheet name="Ova_VZálomu_pravá - Větev..." sheetId="6" r:id="rId6"/>
  </sheets>
  <definedNames>
    <definedName name="_xlnm.Print_Titles" localSheetId="1">'Ova_VZálomu_cirkus - Věte...'!$122:$122</definedName>
    <definedName name="_xlnm.Print_Titles" localSheetId="4">'Ova_VZálomu_dem - Demontáž'!$122:$122</definedName>
    <definedName name="_xlnm.Print_Titles" localSheetId="2">'Ova_VZálomu_levá - Větev ...'!$122:$122</definedName>
    <definedName name="_xlnm.Print_Titles" localSheetId="3">'Ova_VZálomu_otop - Montáž...'!$122:$122</definedName>
    <definedName name="_xlnm.Print_Titles" localSheetId="5">'Ova_VZálomu_pravá - Větev...'!$122:$122</definedName>
    <definedName name="_xlnm.Print_Titles" localSheetId="0">'Rekapitulace stavby'!$85:$85</definedName>
    <definedName name="_xlnm.Print_Area" localSheetId="1">'Ova_VZálomu_cirkus - Věte...'!$C$4:$Q$70,'Ova_VZálomu_cirkus - Věte...'!$C$76:$Q$106,'Ova_VZálomu_cirkus - Věte...'!$C$112:$Q$170</definedName>
    <definedName name="_xlnm.Print_Area" localSheetId="4">'Ova_VZálomu_dem - Demontáž'!$C$4:$Q$70,'Ova_VZálomu_dem - Demontáž'!$C$76:$Q$106,'Ova_VZálomu_dem - Demontáž'!$C$112:$Q$158</definedName>
    <definedName name="_xlnm.Print_Area" localSheetId="2">'Ova_VZálomu_levá - Větev ...'!$C$4:$Q$70,'Ova_VZálomu_levá - Větev ...'!$C$76:$Q$106,'Ova_VZálomu_levá - Větev ...'!$C$112:$Q$172</definedName>
    <definedName name="_xlnm.Print_Area" localSheetId="3">'Ova_VZálomu_otop - Montáž...'!$C$4:$Q$70,'Ova_VZálomu_otop - Montáž...'!$C$76:$Q$106,'Ova_VZálomu_otop - Montáž...'!$C$112:$Q$153</definedName>
    <definedName name="_xlnm.Print_Area" localSheetId="5">'Ova_VZálomu_pravá - Větev...'!$C$4:$Q$70,'Ova_VZálomu_pravá - Větev...'!$C$76:$Q$106,'Ova_VZálomu_pravá - Větev...'!$C$112:$Q$170</definedName>
    <definedName name="_xlnm.Print_Area" localSheetId="0">'Rekapitulace stavby'!$C$4:$AP$70,'Rekapitulace stavby'!$C$76:$AP$100</definedName>
  </definedNames>
  <calcPr calcId="125725"/>
</workbook>
</file>

<file path=xl/calcChain.xml><?xml version="1.0" encoding="utf-8"?>
<calcChain xmlns="http://schemas.openxmlformats.org/spreadsheetml/2006/main">
  <c r="AY92" i="1"/>
  <c r="AX92"/>
  <c r="BI164" i="6"/>
  <c r="BH164"/>
  <c r="BG164"/>
  <c r="BF164"/>
  <c r="AA164"/>
  <c r="Y164"/>
  <c r="W164"/>
  <c r="BK164"/>
  <c r="N164"/>
  <c r="BE164" s="1"/>
  <c r="BI163"/>
  <c r="BH163"/>
  <c r="BG163"/>
  <c r="BF163"/>
  <c r="AA163"/>
  <c r="AA162" s="1"/>
  <c r="Y163"/>
  <c r="Y162" s="1"/>
  <c r="W163"/>
  <c r="W162" s="1"/>
  <c r="BK163"/>
  <c r="BK162" s="1"/>
  <c r="N162" s="1"/>
  <c r="N95" s="1"/>
  <c r="N163"/>
  <c r="BE163" s="1"/>
  <c r="BI161"/>
  <c r="BH161"/>
  <c r="BG161"/>
  <c r="BF161"/>
  <c r="AA161"/>
  <c r="Y161"/>
  <c r="W161"/>
  <c r="BK161"/>
  <c r="N161"/>
  <c r="BE161" s="1"/>
  <c r="BI160"/>
  <c r="BH160"/>
  <c r="BG160"/>
  <c r="BF160"/>
  <c r="BE160"/>
  <c r="AA160"/>
  <c r="Y160"/>
  <c r="W160"/>
  <c r="BK160"/>
  <c r="N160"/>
  <c r="BI159"/>
  <c r="BH159"/>
  <c r="BG159"/>
  <c r="BF159"/>
  <c r="BE159"/>
  <c r="AA159"/>
  <c r="AA158" s="1"/>
  <c r="Y159"/>
  <c r="Y158" s="1"/>
  <c r="W159"/>
  <c r="W158" s="1"/>
  <c r="BK159"/>
  <c r="BK158" s="1"/>
  <c r="N158" s="1"/>
  <c r="N94" s="1"/>
  <c r="N159"/>
  <c r="BI157"/>
  <c r="BH157"/>
  <c r="BG157"/>
  <c r="BF157"/>
  <c r="AA157"/>
  <c r="Y157"/>
  <c r="W157"/>
  <c r="BK157"/>
  <c r="N157"/>
  <c r="BE157" s="1"/>
  <c r="BI156"/>
  <c r="BH156"/>
  <c r="BG156"/>
  <c r="BF156"/>
  <c r="AA156"/>
  <c r="Y156"/>
  <c r="W156"/>
  <c r="BK156"/>
  <c r="N156"/>
  <c r="BE156" s="1"/>
  <c r="BI155"/>
  <c r="BH155"/>
  <c r="BG155"/>
  <c r="BF155"/>
  <c r="AA155"/>
  <c r="Y155"/>
  <c r="W155"/>
  <c r="BK155"/>
  <c r="N155"/>
  <c r="BE155" s="1"/>
  <c r="BI154"/>
  <c r="BH154"/>
  <c r="BG154"/>
  <c r="BF154"/>
  <c r="AA154"/>
  <c r="Y154"/>
  <c r="W154"/>
  <c r="BK154"/>
  <c r="N154"/>
  <c r="BE154" s="1"/>
  <c r="BI153"/>
  <c r="BH153"/>
  <c r="BG153"/>
  <c r="BF153"/>
  <c r="AA153"/>
  <c r="Y153"/>
  <c r="W153"/>
  <c r="BK153"/>
  <c r="N153"/>
  <c r="BE153" s="1"/>
  <c r="BI152"/>
  <c r="BH152"/>
  <c r="BG152"/>
  <c r="BF152"/>
  <c r="AA152"/>
  <c r="Y152"/>
  <c r="W152"/>
  <c r="BK152"/>
  <c r="N152"/>
  <c r="BE152" s="1"/>
  <c r="BI151"/>
  <c r="BH151"/>
  <c r="BG151"/>
  <c r="BF151"/>
  <c r="BE151"/>
  <c r="AA151"/>
  <c r="Y151"/>
  <c r="W151"/>
  <c r="BK151"/>
  <c r="N151"/>
  <c r="BI150"/>
  <c r="BH150"/>
  <c r="BG150"/>
  <c r="BF150"/>
  <c r="BE150"/>
  <c r="AA150"/>
  <c r="Y150"/>
  <c r="W150"/>
  <c r="BK150"/>
  <c r="N150"/>
  <c r="BI149"/>
  <c r="BH149"/>
  <c r="BG149"/>
  <c r="BF149"/>
  <c r="BE149"/>
  <c r="AA149"/>
  <c r="Y149"/>
  <c r="W149"/>
  <c r="BK149"/>
  <c r="N149"/>
  <c r="BI148"/>
  <c r="BH148"/>
  <c r="BG148"/>
  <c r="BF148"/>
  <c r="BE148"/>
  <c r="AA148"/>
  <c r="Y148"/>
  <c r="W148"/>
  <c r="BK148"/>
  <c r="N148"/>
  <c r="BI147"/>
  <c r="BH147"/>
  <c r="BG147"/>
  <c r="BF147"/>
  <c r="BE147"/>
  <c r="AA147"/>
  <c r="Y147"/>
  <c r="W147"/>
  <c r="BK147"/>
  <c r="N147"/>
  <c r="BI146"/>
  <c r="BH146"/>
  <c r="BG146"/>
  <c r="BF146"/>
  <c r="BE146"/>
  <c r="AA146"/>
  <c r="Y146"/>
  <c r="W146"/>
  <c r="BK146"/>
  <c r="N146"/>
  <c r="BI145"/>
  <c r="BH145"/>
  <c r="BG145"/>
  <c r="BF145"/>
  <c r="BE145"/>
  <c r="AA145"/>
  <c r="Y145"/>
  <c r="W145"/>
  <c r="BK145"/>
  <c r="N145"/>
  <c r="BI144"/>
  <c r="BH144"/>
  <c r="BG144"/>
  <c r="BF144"/>
  <c r="BE144"/>
  <c r="AA144"/>
  <c r="Y144"/>
  <c r="W144"/>
  <c r="BK144"/>
  <c r="N144"/>
  <c r="BI143"/>
  <c r="BH143"/>
  <c r="BG143"/>
  <c r="BF143"/>
  <c r="BE143"/>
  <c r="AA143"/>
  <c r="Y143"/>
  <c r="W143"/>
  <c r="BK143"/>
  <c r="N143"/>
  <c r="BI142"/>
  <c r="BH142"/>
  <c r="BG142"/>
  <c r="BF142"/>
  <c r="BE142"/>
  <c r="AA142"/>
  <c r="Y142"/>
  <c r="W142"/>
  <c r="BK142"/>
  <c r="N142"/>
  <c r="BI141"/>
  <c r="BH141"/>
  <c r="BG141"/>
  <c r="BF141"/>
  <c r="BE141"/>
  <c r="AA141"/>
  <c r="AA140" s="1"/>
  <c r="Y141"/>
  <c r="Y140" s="1"/>
  <c r="W141"/>
  <c r="W140" s="1"/>
  <c r="BK141"/>
  <c r="BK140" s="1"/>
  <c r="N140" s="1"/>
  <c r="N93" s="1"/>
  <c r="N141"/>
  <c r="BI139"/>
  <c r="BH139"/>
  <c r="BG139"/>
  <c r="BF139"/>
  <c r="AA139"/>
  <c r="Y139"/>
  <c r="W139"/>
  <c r="BK139"/>
  <c r="N139"/>
  <c r="BE139" s="1"/>
  <c r="BI138"/>
  <c r="BH138"/>
  <c r="BG138"/>
  <c r="BF138"/>
  <c r="AA138"/>
  <c r="Y138"/>
  <c r="W138"/>
  <c r="BK138"/>
  <c r="N138"/>
  <c r="BE138" s="1"/>
  <c r="BI137"/>
  <c r="BH137"/>
  <c r="BG137"/>
  <c r="BF137"/>
  <c r="AA137"/>
  <c r="Y137"/>
  <c r="W137"/>
  <c r="BK137"/>
  <c r="N137"/>
  <c r="BE137" s="1"/>
  <c r="BI136"/>
  <c r="BH136"/>
  <c r="BG136"/>
  <c r="BF136"/>
  <c r="AA136"/>
  <c r="Y136"/>
  <c r="W136"/>
  <c r="BK136"/>
  <c r="N136"/>
  <c r="BE136" s="1"/>
  <c r="BI135"/>
  <c r="BH135"/>
  <c r="BG135"/>
  <c r="BF135"/>
  <c r="AA135"/>
  <c r="Y135"/>
  <c r="W135"/>
  <c r="BK135"/>
  <c r="N135"/>
  <c r="BE135" s="1"/>
  <c r="BI134"/>
  <c r="BH134"/>
  <c r="BG134"/>
  <c r="BF134"/>
  <c r="AA134"/>
  <c r="AA133" s="1"/>
  <c r="Y134"/>
  <c r="Y133" s="1"/>
  <c r="W134"/>
  <c r="W133" s="1"/>
  <c r="BK134"/>
  <c r="BK133" s="1"/>
  <c r="N133" s="1"/>
  <c r="N92" s="1"/>
  <c r="N134"/>
  <c r="BE134" s="1"/>
  <c r="BI132"/>
  <c r="BH132"/>
  <c r="BG132"/>
  <c r="BF132"/>
  <c r="BE132"/>
  <c r="AA132"/>
  <c r="Y132"/>
  <c r="W132"/>
  <c r="BK132"/>
  <c r="N132"/>
  <c r="BI131"/>
  <c r="BH131"/>
  <c r="BG131"/>
  <c r="BF131"/>
  <c r="BE131"/>
  <c r="AA131"/>
  <c r="AA130" s="1"/>
  <c r="Y131"/>
  <c r="Y130" s="1"/>
  <c r="W131"/>
  <c r="W130" s="1"/>
  <c r="BK131"/>
  <c r="BK130" s="1"/>
  <c r="N130" s="1"/>
  <c r="N91" s="1"/>
  <c r="N131"/>
  <c r="BI129"/>
  <c r="BH129"/>
  <c r="BG129"/>
  <c r="BF129"/>
  <c r="AA129"/>
  <c r="Y129"/>
  <c r="W129"/>
  <c r="BK129"/>
  <c r="N129"/>
  <c r="BE129" s="1"/>
  <c r="BI128"/>
  <c r="BH128"/>
  <c r="BG128"/>
  <c r="BF128"/>
  <c r="AA128"/>
  <c r="Y128"/>
  <c r="W128"/>
  <c r="BK128"/>
  <c r="N128"/>
  <c r="BE128" s="1"/>
  <c r="BI127"/>
  <c r="BH127"/>
  <c r="BG127"/>
  <c r="BF127"/>
  <c r="AA127"/>
  <c r="Y127"/>
  <c r="W127"/>
  <c r="BK127"/>
  <c r="N127"/>
  <c r="BE127" s="1"/>
  <c r="BI126"/>
  <c r="BH126"/>
  <c r="BG126"/>
  <c r="BF126"/>
  <c r="AA126"/>
  <c r="AA125" s="1"/>
  <c r="AA124" s="1"/>
  <c r="AA123" s="1"/>
  <c r="Y126"/>
  <c r="Y125" s="1"/>
  <c r="Y124" s="1"/>
  <c r="Y123" s="1"/>
  <c r="W126"/>
  <c r="W125" s="1"/>
  <c r="W124" s="1"/>
  <c r="W123" s="1"/>
  <c r="AU92" i="1" s="1"/>
  <c r="BK126" i="6"/>
  <c r="BK125" s="1"/>
  <c r="N126"/>
  <c r="BE126" s="1"/>
  <c r="F117"/>
  <c r="F115"/>
  <c r="H36"/>
  <c r="BD92" i="1" s="1"/>
  <c r="H35" i="6"/>
  <c r="BC92" i="1" s="1"/>
  <c r="H34" i="6"/>
  <c r="BB92" i="1" s="1"/>
  <c r="M33" i="6"/>
  <c r="AW92" i="1" s="1"/>
  <c r="F81" i="6"/>
  <c r="F79"/>
  <c r="O21"/>
  <c r="E21"/>
  <c r="M120" s="1"/>
  <c r="O20"/>
  <c r="O18"/>
  <c r="E18"/>
  <c r="M119" s="1"/>
  <c r="O17"/>
  <c r="O15"/>
  <c r="E15"/>
  <c r="F120" s="1"/>
  <c r="O14"/>
  <c r="O12"/>
  <c r="E12"/>
  <c r="F119" s="1"/>
  <c r="O11"/>
  <c r="O9"/>
  <c r="M117" s="1"/>
  <c r="F6"/>
  <c r="F114" s="1"/>
  <c r="AY91" i="1"/>
  <c r="AX91"/>
  <c r="BI152" i="5"/>
  <c r="BH152"/>
  <c r="BG152"/>
  <c r="BF152"/>
  <c r="BE152"/>
  <c r="AA152"/>
  <c r="AA151" s="1"/>
  <c r="Y152"/>
  <c r="Y151" s="1"/>
  <c r="W152"/>
  <c r="W151" s="1"/>
  <c r="BK152"/>
  <c r="BK151" s="1"/>
  <c r="N151" s="1"/>
  <c r="N95" s="1"/>
  <c r="N152"/>
  <c r="BI150"/>
  <c r="BH150"/>
  <c r="BG150"/>
  <c r="BF150"/>
  <c r="AA150"/>
  <c r="AA149" s="1"/>
  <c r="Y150"/>
  <c r="Y149" s="1"/>
  <c r="W150"/>
  <c r="W149" s="1"/>
  <c r="BK150"/>
  <c r="BK149" s="1"/>
  <c r="N149" s="1"/>
  <c r="N94" s="1"/>
  <c r="N150"/>
  <c r="BE150" s="1"/>
  <c r="BI148"/>
  <c r="BH148"/>
  <c r="BG148"/>
  <c r="BF148"/>
  <c r="BE148"/>
  <c r="AA148"/>
  <c r="Y148"/>
  <c r="W148"/>
  <c r="BK148"/>
  <c r="N148"/>
  <c r="BI147"/>
  <c r="BH147"/>
  <c r="BG147"/>
  <c r="BF147"/>
  <c r="BE147"/>
  <c r="AA147"/>
  <c r="Y147"/>
  <c r="W147"/>
  <c r="BK147"/>
  <c r="N147"/>
  <c r="BI146"/>
  <c r="BH146"/>
  <c r="BG146"/>
  <c r="BF146"/>
  <c r="BE146"/>
  <c r="AA146"/>
  <c r="Y146"/>
  <c r="W146"/>
  <c r="BK146"/>
  <c r="N146"/>
  <c r="BI145"/>
  <c r="BH145"/>
  <c r="BG145"/>
  <c r="BF145"/>
  <c r="BE145"/>
  <c r="AA145"/>
  <c r="Y145"/>
  <c r="W145"/>
  <c r="BK145"/>
  <c r="N145"/>
  <c r="BI144"/>
  <c r="BH144"/>
  <c r="BG144"/>
  <c r="BF144"/>
  <c r="BE144"/>
  <c r="AA144"/>
  <c r="Y144"/>
  <c r="W144"/>
  <c r="BK144"/>
  <c r="N144"/>
  <c r="BI143"/>
  <c r="BH143"/>
  <c r="BG143"/>
  <c r="BF143"/>
  <c r="BE143"/>
  <c r="AA143"/>
  <c r="Y143"/>
  <c r="W143"/>
  <c r="BK143"/>
  <c r="N143"/>
  <c r="BI142"/>
  <c r="BH142"/>
  <c r="BG142"/>
  <c r="BF142"/>
  <c r="BE142"/>
  <c r="AA142"/>
  <c r="Y142"/>
  <c r="W142"/>
  <c r="BK142"/>
  <c r="N142"/>
  <c r="BI141"/>
  <c r="BH141"/>
  <c r="BG141"/>
  <c r="BF141"/>
  <c r="BE141"/>
  <c r="AA141"/>
  <c r="Y141"/>
  <c r="W141"/>
  <c r="BK141"/>
  <c r="N141"/>
  <c r="BI140"/>
  <c r="BH140"/>
  <c r="BG140"/>
  <c r="BF140"/>
  <c r="BE140"/>
  <c r="AA140"/>
  <c r="Y140"/>
  <c r="W140"/>
  <c r="BK140"/>
  <c r="N140"/>
  <c r="BI139"/>
  <c r="BH139"/>
  <c r="BG139"/>
  <c r="BF139"/>
  <c r="BE139"/>
  <c r="AA139"/>
  <c r="AA138" s="1"/>
  <c r="Y139"/>
  <c r="Y138" s="1"/>
  <c r="W139"/>
  <c r="W138" s="1"/>
  <c r="BK139"/>
  <c r="BK138" s="1"/>
  <c r="N138" s="1"/>
  <c r="N93" s="1"/>
  <c r="N139"/>
  <c r="BI137"/>
  <c r="BH137"/>
  <c r="BG137"/>
  <c r="BF137"/>
  <c r="AA137"/>
  <c r="Y137"/>
  <c r="W137"/>
  <c r="BK137"/>
  <c r="N137"/>
  <c r="BE137" s="1"/>
  <c r="BI136"/>
  <c r="BH136"/>
  <c r="BG136"/>
  <c r="BF136"/>
  <c r="AA136"/>
  <c r="Y136"/>
  <c r="W136"/>
  <c r="BK136"/>
  <c r="N136"/>
  <c r="BE136" s="1"/>
  <c r="BI135"/>
  <c r="BH135"/>
  <c r="BG135"/>
  <c r="BF135"/>
  <c r="AA135"/>
  <c r="Y135"/>
  <c r="W135"/>
  <c r="BK135"/>
  <c r="N135"/>
  <c r="BE135" s="1"/>
  <c r="BI134"/>
  <c r="BH134"/>
  <c r="BG134"/>
  <c r="BF134"/>
  <c r="AA134"/>
  <c r="AA133" s="1"/>
  <c r="Y134"/>
  <c r="Y133" s="1"/>
  <c r="W134"/>
  <c r="W133" s="1"/>
  <c r="BK134"/>
  <c r="BK133" s="1"/>
  <c r="N133" s="1"/>
  <c r="N92" s="1"/>
  <c r="N134"/>
  <c r="BE134" s="1"/>
  <c r="BI132"/>
  <c r="BH132"/>
  <c r="BG132"/>
  <c r="BF132"/>
  <c r="BE132"/>
  <c r="AA132"/>
  <c r="Y132"/>
  <c r="W132"/>
  <c r="BK132"/>
  <c r="N132"/>
  <c r="BI131"/>
  <c r="BH131"/>
  <c r="BG131"/>
  <c r="BF131"/>
  <c r="BE131"/>
  <c r="AA131"/>
  <c r="Y131"/>
  <c r="W131"/>
  <c r="BK131"/>
  <c r="N131"/>
  <c r="BI130"/>
  <c r="BH130"/>
  <c r="BG130"/>
  <c r="BF130"/>
  <c r="BE130"/>
  <c r="AA130"/>
  <c r="Y130"/>
  <c r="W130"/>
  <c r="BK130"/>
  <c r="N130"/>
  <c r="BI129"/>
  <c r="BH129"/>
  <c r="BG129"/>
  <c r="BF129"/>
  <c r="BE129"/>
  <c r="AA129"/>
  <c r="AA128" s="1"/>
  <c r="Y129"/>
  <c r="Y128" s="1"/>
  <c r="W129"/>
  <c r="W128" s="1"/>
  <c r="BK129"/>
  <c r="BK128" s="1"/>
  <c r="N128" s="1"/>
  <c r="N91" s="1"/>
  <c r="N129"/>
  <c r="BI127"/>
  <c r="BH127"/>
  <c r="BG127"/>
  <c r="BF127"/>
  <c r="AA127"/>
  <c r="Y127"/>
  <c r="W127"/>
  <c r="BK127"/>
  <c r="N127"/>
  <c r="BE127" s="1"/>
  <c r="BI126"/>
  <c r="BH126"/>
  <c r="BG126"/>
  <c r="BF126"/>
  <c r="AA126"/>
  <c r="AA125" s="1"/>
  <c r="AA124" s="1"/>
  <c r="AA123" s="1"/>
  <c r="Y126"/>
  <c r="Y125" s="1"/>
  <c r="Y124" s="1"/>
  <c r="Y123" s="1"/>
  <c r="W126"/>
  <c r="W125" s="1"/>
  <c r="W124" s="1"/>
  <c r="W123" s="1"/>
  <c r="AU91" i="1" s="1"/>
  <c r="BK126" i="5"/>
  <c r="BK125" s="1"/>
  <c r="N126"/>
  <c r="BE126" s="1"/>
  <c r="F117"/>
  <c r="F115"/>
  <c r="H36"/>
  <c r="BD91" i="1" s="1"/>
  <c r="H35" i="5"/>
  <c r="BC91" i="1" s="1"/>
  <c r="H34" i="5"/>
  <c r="BB91" i="1" s="1"/>
  <c r="H33" i="5"/>
  <c r="BA91" i="1" s="1"/>
  <c r="F83" i="5"/>
  <c r="F81"/>
  <c r="F79"/>
  <c r="O21"/>
  <c r="E21"/>
  <c r="M120" s="1"/>
  <c r="O20"/>
  <c r="O18"/>
  <c r="E18"/>
  <c r="M119" s="1"/>
  <c r="O17"/>
  <c r="O15"/>
  <c r="E15"/>
  <c r="F120" s="1"/>
  <c r="O14"/>
  <c r="O12"/>
  <c r="E12"/>
  <c r="F119" s="1"/>
  <c r="O11"/>
  <c r="O9"/>
  <c r="M117" s="1"/>
  <c r="F6"/>
  <c r="F114" s="1"/>
  <c r="Y145" i="4"/>
  <c r="AA143"/>
  <c r="W143"/>
  <c r="AY90" i="1"/>
  <c r="AX90"/>
  <c r="BI147" i="4"/>
  <c r="BH147"/>
  <c r="BG147"/>
  <c r="BF147"/>
  <c r="AA147"/>
  <c r="Y147"/>
  <c r="W147"/>
  <c r="BK147"/>
  <c r="N147"/>
  <c r="BE147" s="1"/>
  <c r="BI146"/>
  <c r="BH146"/>
  <c r="BG146"/>
  <c r="BF146"/>
  <c r="AA146"/>
  <c r="AA145" s="1"/>
  <c r="Y146"/>
  <c r="W146"/>
  <c r="W145" s="1"/>
  <c r="BK146"/>
  <c r="BK145" s="1"/>
  <c r="N145" s="1"/>
  <c r="N95" s="1"/>
  <c r="N146"/>
  <c r="BE146" s="1"/>
  <c r="BI144"/>
  <c r="BH144"/>
  <c r="BG144"/>
  <c r="BF144"/>
  <c r="BE144"/>
  <c r="AA144"/>
  <c r="Y144"/>
  <c r="Y143" s="1"/>
  <c r="W144"/>
  <c r="BK144"/>
  <c r="BK143" s="1"/>
  <c r="N143" s="1"/>
  <c r="N94" s="1"/>
  <c r="N144"/>
  <c r="BI142"/>
  <c r="BH142"/>
  <c r="BG142"/>
  <c r="BF142"/>
  <c r="AA142"/>
  <c r="AA141" s="1"/>
  <c r="Y142"/>
  <c r="Y141" s="1"/>
  <c r="W142"/>
  <c r="W141" s="1"/>
  <c r="BK142"/>
  <c r="BK141" s="1"/>
  <c r="N141" s="1"/>
  <c r="N93" s="1"/>
  <c r="N142"/>
  <c r="BE142" s="1"/>
  <c r="BI140"/>
  <c r="BH140"/>
  <c r="BG140"/>
  <c r="BF140"/>
  <c r="BE140"/>
  <c r="AA140"/>
  <c r="Y140"/>
  <c r="W140"/>
  <c r="BK140"/>
  <c r="N140"/>
  <c r="BI139"/>
  <c r="BH139"/>
  <c r="BG139"/>
  <c r="BF139"/>
  <c r="BE139"/>
  <c r="AA139"/>
  <c r="Y139"/>
  <c r="W139"/>
  <c r="BK139"/>
  <c r="N139"/>
  <c r="BI138"/>
  <c r="BH138"/>
  <c r="BG138"/>
  <c r="BF138"/>
  <c r="BE138"/>
  <c r="AA138"/>
  <c r="Y138"/>
  <c r="W138"/>
  <c r="BK138"/>
  <c r="N138"/>
  <c r="BI137"/>
  <c r="BH137"/>
  <c r="BG137"/>
  <c r="BF137"/>
  <c r="BE137"/>
  <c r="AA137"/>
  <c r="Y137"/>
  <c r="W137"/>
  <c r="BK137"/>
  <c r="N137"/>
  <c r="BI136"/>
  <c r="BH136"/>
  <c r="BG136"/>
  <c r="BF136"/>
  <c r="BE136"/>
  <c r="AA136"/>
  <c r="AA135" s="1"/>
  <c r="Y136"/>
  <c r="Y135" s="1"/>
  <c r="W136"/>
  <c r="W135" s="1"/>
  <c r="BK136"/>
  <c r="BK135" s="1"/>
  <c r="N135" s="1"/>
  <c r="N92" s="1"/>
  <c r="N136"/>
  <c r="BI134"/>
  <c r="BH134"/>
  <c r="BG134"/>
  <c r="BF134"/>
  <c r="AA134"/>
  <c r="Y134"/>
  <c r="W134"/>
  <c r="BK134"/>
  <c r="N134"/>
  <c r="BE134" s="1"/>
  <c r="BI133"/>
  <c r="BH133"/>
  <c r="BG133"/>
  <c r="BF133"/>
  <c r="AA133"/>
  <c r="Y133"/>
  <c r="W133"/>
  <c r="BK133"/>
  <c r="N133"/>
  <c r="BE133" s="1"/>
  <c r="BI132"/>
  <c r="BH132"/>
  <c r="BG132"/>
  <c r="BF132"/>
  <c r="AA132"/>
  <c r="Y132"/>
  <c r="W132"/>
  <c r="BK132"/>
  <c r="N132"/>
  <c r="BE132" s="1"/>
  <c r="BI131"/>
  <c r="BH131"/>
  <c r="BG131"/>
  <c r="BF131"/>
  <c r="AA131"/>
  <c r="Y131"/>
  <c r="W131"/>
  <c r="BK131"/>
  <c r="N131"/>
  <c r="BE131" s="1"/>
  <c r="BI130"/>
  <c r="BH130"/>
  <c r="BG130"/>
  <c r="BF130"/>
  <c r="AA130"/>
  <c r="AA129" s="1"/>
  <c r="Y130"/>
  <c r="Y129" s="1"/>
  <c r="W130"/>
  <c r="W129" s="1"/>
  <c r="BK130"/>
  <c r="BK129" s="1"/>
  <c r="N129" s="1"/>
  <c r="N91" s="1"/>
  <c r="N130"/>
  <c r="BE130" s="1"/>
  <c r="BI128"/>
  <c r="BH128"/>
  <c r="BG128"/>
  <c r="BF128"/>
  <c r="BE128"/>
  <c r="AA128"/>
  <c r="Y128"/>
  <c r="W128"/>
  <c r="BK128"/>
  <c r="N128"/>
  <c r="BI127"/>
  <c r="BH127"/>
  <c r="BG127"/>
  <c r="BF127"/>
  <c r="BE127"/>
  <c r="AA127"/>
  <c r="Y127"/>
  <c r="W127"/>
  <c r="BK127"/>
  <c r="N127"/>
  <c r="BI126"/>
  <c r="BH126"/>
  <c r="BG126"/>
  <c r="BF126"/>
  <c r="BE126"/>
  <c r="AA126"/>
  <c r="AA125" s="1"/>
  <c r="AA124" s="1"/>
  <c r="AA123" s="1"/>
  <c r="Y126"/>
  <c r="Y125" s="1"/>
  <c r="W126"/>
  <c r="W125" s="1"/>
  <c r="W124" s="1"/>
  <c r="W123" s="1"/>
  <c r="AU90" i="1" s="1"/>
  <c r="BK126" i="4"/>
  <c r="BK125" s="1"/>
  <c r="N126"/>
  <c r="M120"/>
  <c r="F117"/>
  <c r="F115"/>
  <c r="H36"/>
  <c r="BD90" i="1" s="1"/>
  <c r="H35" i="4"/>
  <c r="BC90" i="1" s="1"/>
  <c r="H34" i="4"/>
  <c r="BB90" i="1" s="1"/>
  <c r="M33" i="4"/>
  <c r="AW90" i="1" s="1"/>
  <c r="F81" i="4"/>
  <c r="F79"/>
  <c r="O21"/>
  <c r="E21"/>
  <c r="M84" s="1"/>
  <c r="O20"/>
  <c r="O18"/>
  <c r="E18"/>
  <c r="M119" s="1"/>
  <c r="O17"/>
  <c r="O15"/>
  <c r="E15"/>
  <c r="F120" s="1"/>
  <c r="O14"/>
  <c r="O12"/>
  <c r="E12"/>
  <c r="F119" s="1"/>
  <c r="O11"/>
  <c r="O9"/>
  <c r="M117" s="1"/>
  <c r="F6"/>
  <c r="F114" s="1"/>
  <c r="AA164" i="3"/>
  <c r="W164"/>
  <c r="Y160"/>
  <c r="AY89" i="1"/>
  <c r="AX89"/>
  <c r="BI166" i="3"/>
  <c r="BH166"/>
  <c r="BG166"/>
  <c r="BF166"/>
  <c r="BE166"/>
  <c r="AA166"/>
  <c r="Y166"/>
  <c r="W166"/>
  <c r="BK166"/>
  <c r="N166"/>
  <c r="BI165"/>
  <c r="BH165"/>
  <c r="BG165"/>
  <c r="BF165"/>
  <c r="BE165"/>
  <c r="AA165"/>
  <c r="Y165"/>
  <c r="Y164" s="1"/>
  <c r="W165"/>
  <c r="BK165"/>
  <c r="BK164" s="1"/>
  <c r="N164" s="1"/>
  <c r="N95" s="1"/>
  <c r="N165"/>
  <c r="BI163"/>
  <c r="BH163"/>
  <c r="BG163"/>
  <c r="BF163"/>
  <c r="AA163"/>
  <c r="Y163"/>
  <c r="W163"/>
  <c r="BK163"/>
  <c r="N163"/>
  <c r="BE163" s="1"/>
  <c r="BI162"/>
  <c r="BH162"/>
  <c r="BG162"/>
  <c r="BF162"/>
  <c r="AA162"/>
  <c r="Y162"/>
  <c r="W162"/>
  <c r="BK162"/>
  <c r="N162"/>
  <c r="BE162" s="1"/>
  <c r="BI161"/>
  <c r="BH161"/>
  <c r="BG161"/>
  <c r="BF161"/>
  <c r="AA161"/>
  <c r="AA160" s="1"/>
  <c r="Y161"/>
  <c r="W161"/>
  <c r="W160" s="1"/>
  <c r="BK161"/>
  <c r="BK160" s="1"/>
  <c r="N160" s="1"/>
  <c r="N94" s="1"/>
  <c r="N161"/>
  <c r="BE161" s="1"/>
  <c r="BI159"/>
  <c r="BH159"/>
  <c r="BG159"/>
  <c r="BF159"/>
  <c r="BE159"/>
  <c r="AA159"/>
  <c r="Y159"/>
  <c r="W159"/>
  <c r="BK159"/>
  <c r="N159"/>
  <c r="BI158"/>
  <c r="BH158"/>
  <c r="BG158"/>
  <c r="BF158"/>
  <c r="BE158"/>
  <c r="AA158"/>
  <c r="Y158"/>
  <c r="W158"/>
  <c r="BK158"/>
  <c r="N158"/>
  <c r="BI157"/>
  <c r="BH157"/>
  <c r="BG157"/>
  <c r="BF157"/>
  <c r="BE157"/>
  <c r="AA157"/>
  <c r="Y157"/>
  <c r="W157"/>
  <c r="BK157"/>
  <c r="N157"/>
  <c r="BI156"/>
  <c r="BH156"/>
  <c r="BG156"/>
  <c r="BF156"/>
  <c r="BE156"/>
  <c r="AA156"/>
  <c r="Y156"/>
  <c r="W156"/>
  <c r="BK156"/>
  <c r="N156"/>
  <c r="BI155"/>
  <c r="BH155"/>
  <c r="BG155"/>
  <c r="BF155"/>
  <c r="BE155"/>
  <c r="AA155"/>
  <c r="Y155"/>
  <c r="W155"/>
  <c r="BK155"/>
  <c r="N155"/>
  <c r="BI154"/>
  <c r="BH154"/>
  <c r="BG154"/>
  <c r="BF154"/>
  <c r="BE154"/>
  <c r="AA154"/>
  <c r="Y154"/>
  <c r="W154"/>
  <c r="BK154"/>
  <c r="N154"/>
  <c r="BI153"/>
  <c r="BH153"/>
  <c r="BG153"/>
  <c r="BF153"/>
  <c r="BE153"/>
  <c r="AA153"/>
  <c r="Y153"/>
  <c r="W153"/>
  <c r="BK153"/>
  <c r="N153"/>
  <c r="BI152"/>
  <c r="BH152"/>
  <c r="BG152"/>
  <c r="BF152"/>
  <c r="BE152"/>
  <c r="AA152"/>
  <c r="Y152"/>
  <c r="W152"/>
  <c r="BK152"/>
  <c r="N152"/>
  <c r="BI151"/>
  <c r="BH151"/>
  <c r="BG151"/>
  <c r="BF151"/>
  <c r="BE151"/>
  <c r="AA151"/>
  <c r="Y151"/>
  <c r="W151"/>
  <c r="BK151"/>
  <c r="N151"/>
  <c r="BI150"/>
  <c r="BH150"/>
  <c r="BG150"/>
  <c r="BF150"/>
  <c r="BE150"/>
  <c r="AA150"/>
  <c r="Y150"/>
  <c r="W150"/>
  <c r="BK150"/>
  <c r="N150"/>
  <c r="BI149"/>
  <c r="BH149"/>
  <c r="BG149"/>
  <c r="BF149"/>
  <c r="BE149"/>
  <c r="AA149"/>
  <c r="Y149"/>
  <c r="W149"/>
  <c r="BK149"/>
  <c r="N149"/>
  <c r="BI148"/>
  <c r="BH148"/>
  <c r="BG148"/>
  <c r="BF148"/>
  <c r="BE148"/>
  <c r="AA148"/>
  <c r="Y148"/>
  <c r="W148"/>
  <c r="BK148"/>
  <c r="N148"/>
  <c r="BI147"/>
  <c r="BH147"/>
  <c r="BG147"/>
  <c r="BF147"/>
  <c r="BE147"/>
  <c r="AA147"/>
  <c r="Y147"/>
  <c r="W147"/>
  <c r="BK147"/>
  <c r="N147"/>
  <c r="BI146"/>
  <c r="BH146"/>
  <c r="BG146"/>
  <c r="BF146"/>
  <c r="BE146"/>
  <c r="AA146"/>
  <c r="Y146"/>
  <c r="W146"/>
  <c r="BK146"/>
  <c r="N146"/>
  <c r="BI145"/>
  <c r="BH145"/>
  <c r="BG145"/>
  <c r="BF145"/>
  <c r="BE145"/>
  <c r="AA145"/>
  <c r="Y145"/>
  <c r="W145"/>
  <c r="BK145"/>
  <c r="N145"/>
  <c r="BI144"/>
  <c r="BH144"/>
  <c r="BG144"/>
  <c r="BF144"/>
  <c r="BE144"/>
  <c r="AA144"/>
  <c r="Y144"/>
  <c r="W144"/>
  <c r="BK144"/>
  <c r="N144"/>
  <c r="BI143"/>
  <c r="BH143"/>
  <c r="BG143"/>
  <c r="BF143"/>
  <c r="BE143"/>
  <c r="AA143"/>
  <c r="AA142" s="1"/>
  <c r="Y143"/>
  <c r="Y142" s="1"/>
  <c r="W143"/>
  <c r="W142" s="1"/>
  <c r="BK143"/>
  <c r="BK142" s="1"/>
  <c r="N142" s="1"/>
  <c r="N143"/>
  <c r="N93"/>
  <c r="BI141"/>
  <c r="BH141"/>
  <c r="BG141"/>
  <c r="BF141"/>
  <c r="AA141"/>
  <c r="Y141"/>
  <c r="W141"/>
  <c r="BK141"/>
  <c r="N141"/>
  <c r="BE141" s="1"/>
  <c r="BI140"/>
  <c r="BH140"/>
  <c r="BG140"/>
  <c r="BF140"/>
  <c r="AA140"/>
  <c r="Y140"/>
  <c r="W140"/>
  <c r="BK140"/>
  <c r="N140"/>
  <c r="BE140" s="1"/>
  <c r="BI139"/>
  <c r="BH139"/>
  <c r="BG139"/>
  <c r="BF139"/>
  <c r="AA139"/>
  <c r="Y139"/>
  <c r="W139"/>
  <c r="BK139"/>
  <c r="N139"/>
  <c r="BE139" s="1"/>
  <c r="BI138"/>
  <c r="BH138"/>
  <c r="BG138"/>
  <c r="BF138"/>
  <c r="AA138"/>
  <c r="Y138"/>
  <c r="W138"/>
  <c r="BK138"/>
  <c r="N138"/>
  <c r="BE138" s="1"/>
  <c r="BI137"/>
  <c r="BH137"/>
  <c r="BG137"/>
  <c r="BF137"/>
  <c r="AA137"/>
  <c r="Y137"/>
  <c r="W137"/>
  <c r="BK137"/>
  <c r="N137"/>
  <c r="BE137" s="1"/>
  <c r="BI136"/>
  <c r="BH136"/>
  <c r="BG136"/>
  <c r="BF136"/>
  <c r="AA136"/>
  <c r="Y136"/>
  <c r="W136"/>
  <c r="BK136"/>
  <c r="N136"/>
  <c r="BE136" s="1"/>
  <c r="BI135"/>
  <c r="BH135"/>
  <c r="BG135"/>
  <c r="BF135"/>
  <c r="AA135"/>
  <c r="Y135"/>
  <c r="W135"/>
  <c r="BK135"/>
  <c r="N135"/>
  <c r="BE135" s="1"/>
  <c r="BI134"/>
  <c r="BH134"/>
  <c r="BG134"/>
  <c r="BF134"/>
  <c r="AA134"/>
  <c r="AA133" s="1"/>
  <c r="Y134"/>
  <c r="Y133" s="1"/>
  <c r="W134"/>
  <c r="W133" s="1"/>
  <c r="BK134"/>
  <c r="BK133" s="1"/>
  <c r="N133" s="1"/>
  <c r="N92" s="1"/>
  <c r="N134"/>
  <c r="BE134" s="1"/>
  <c r="BI132"/>
  <c r="BH132"/>
  <c r="BG132"/>
  <c r="BF132"/>
  <c r="BE132"/>
  <c r="AA132"/>
  <c r="Y132"/>
  <c r="W132"/>
  <c r="BK132"/>
  <c r="N132"/>
  <c r="BI131"/>
  <c r="BH131"/>
  <c r="BG131"/>
  <c r="BF131"/>
  <c r="BE131"/>
  <c r="AA131"/>
  <c r="AA130" s="1"/>
  <c r="Y131"/>
  <c r="Y130" s="1"/>
  <c r="W131"/>
  <c r="W130" s="1"/>
  <c r="BK131"/>
  <c r="BK130" s="1"/>
  <c r="N130" s="1"/>
  <c r="N131"/>
  <c r="N91"/>
  <c r="BI129"/>
  <c r="BH129"/>
  <c r="BG129"/>
  <c r="BF129"/>
  <c r="AA129"/>
  <c r="Y129"/>
  <c r="W129"/>
  <c r="BK129"/>
  <c r="N129"/>
  <c r="BE129" s="1"/>
  <c r="BI128"/>
  <c r="BH128"/>
  <c r="BG128"/>
  <c r="BF128"/>
  <c r="AA128"/>
  <c r="Y128"/>
  <c r="W128"/>
  <c r="BK128"/>
  <c r="N128"/>
  <c r="BE128" s="1"/>
  <c r="BI127"/>
  <c r="BH127"/>
  <c r="BG127"/>
  <c r="BF127"/>
  <c r="AA127"/>
  <c r="Y127"/>
  <c r="W127"/>
  <c r="BK127"/>
  <c r="N127"/>
  <c r="BE127" s="1"/>
  <c r="BI126"/>
  <c r="BH126"/>
  <c r="BG126"/>
  <c r="BF126"/>
  <c r="AA126"/>
  <c r="AA125" s="1"/>
  <c r="AA124" s="1"/>
  <c r="AA123" s="1"/>
  <c r="Y126"/>
  <c r="Y125" s="1"/>
  <c r="W126"/>
  <c r="W125" s="1"/>
  <c r="W124" s="1"/>
  <c r="W123" s="1"/>
  <c r="AU89" i="1" s="1"/>
  <c r="BK126" i="3"/>
  <c r="BK125" s="1"/>
  <c r="N126"/>
  <c r="BE126" s="1"/>
  <c r="F117"/>
  <c r="F115"/>
  <c r="H36"/>
  <c r="BD89" i="1" s="1"/>
  <c r="H35" i="3"/>
  <c r="BC89" i="1" s="1"/>
  <c r="H34" i="3"/>
  <c r="BB89" i="1" s="1"/>
  <c r="F81" i="3"/>
  <c r="F79"/>
  <c r="O21"/>
  <c r="E21"/>
  <c r="O20"/>
  <c r="O18"/>
  <c r="E18"/>
  <c r="M119" s="1"/>
  <c r="O17"/>
  <c r="O15"/>
  <c r="E15"/>
  <c r="F120" s="1"/>
  <c r="O14"/>
  <c r="O12"/>
  <c r="E12"/>
  <c r="F83" s="1"/>
  <c r="O11"/>
  <c r="O9"/>
  <c r="M117" s="1"/>
  <c r="F6"/>
  <c r="F114" s="1"/>
  <c r="Y163" i="2"/>
  <c r="AA159"/>
  <c r="W159"/>
  <c r="AY88" i="1"/>
  <c r="AX88"/>
  <c r="BI164" i="2"/>
  <c r="BH164"/>
  <c r="BG164"/>
  <c r="BF164"/>
  <c r="AA164"/>
  <c r="AA163" s="1"/>
  <c r="Y164"/>
  <c r="W164"/>
  <c r="W163" s="1"/>
  <c r="BK164"/>
  <c r="BK163" s="1"/>
  <c r="N163" s="1"/>
  <c r="N95" s="1"/>
  <c r="N164"/>
  <c r="BE164" s="1"/>
  <c r="BI162"/>
  <c r="BH162"/>
  <c r="BG162"/>
  <c r="BF162"/>
  <c r="BE162"/>
  <c r="AA162"/>
  <c r="Y162"/>
  <c r="W162"/>
  <c r="BK162"/>
  <c r="N162"/>
  <c r="BI161"/>
  <c r="BH161"/>
  <c r="BG161"/>
  <c r="BF161"/>
  <c r="BE161"/>
  <c r="AA161"/>
  <c r="Y161"/>
  <c r="W161"/>
  <c r="BK161"/>
  <c r="N161"/>
  <c r="BI160"/>
  <c r="BH160"/>
  <c r="BG160"/>
  <c r="BF160"/>
  <c r="BE160"/>
  <c r="AA160"/>
  <c r="Y160"/>
  <c r="Y159" s="1"/>
  <c r="W160"/>
  <c r="BK160"/>
  <c r="BK159" s="1"/>
  <c r="N159" s="1"/>
  <c r="N94" s="1"/>
  <c r="N160"/>
  <c r="BI158"/>
  <c r="BH158"/>
  <c r="BG158"/>
  <c r="BF158"/>
  <c r="AA158"/>
  <c r="Y158"/>
  <c r="W158"/>
  <c r="BK158"/>
  <c r="N158"/>
  <c r="BE158" s="1"/>
  <c r="BI157"/>
  <c r="BH157"/>
  <c r="BG157"/>
  <c r="BF157"/>
  <c r="AA157"/>
  <c r="Y157"/>
  <c r="W157"/>
  <c r="BK157"/>
  <c r="N157"/>
  <c r="BE157" s="1"/>
  <c r="BI156"/>
  <c r="BH156"/>
  <c r="BG156"/>
  <c r="BF156"/>
  <c r="AA156"/>
  <c r="Y156"/>
  <c r="W156"/>
  <c r="BK156"/>
  <c r="N156"/>
  <c r="BE156" s="1"/>
  <c r="BI155"/>
  <c r="BH155"/>
  <c r="BG155"/>
  <c r="BF155"/>
  <c r="AA155"/>
  <c r="Y155"/>
  <c r="W155"/>
  <c r="BK155"/>
  <c r="N155"/>
  <c r="BE155" s="1"/>
  <c r="BI154"/>
  <c r="BH154"/>
  <c r="BG154"/>
  <c r="BF154"/>
  <c r="AA154"/>
  <c r="Y154"/>
  <c r="W154"/>
  <c r="BK154"/>
  <c r="N154"/>
  <c r="BE154" s="1"/>
  <c r="BI153"/>
  <c r="BH153"/>
  <c r="BG153"/>
  <c r="BF153"/>
  <c r="AA153"/>
  <c r="Y153"/>
  <c r="W153"/>
  <c r="BK153"/>
  <c r="N153"/>
  <c r="BE153" s="1"/>
  <c r="BI152"/>
  <c r="BH152"/>
  <c r="BG152"/>
  <c r="BF152"/>
  <c r="AA152"/>
  <c r="Y152"/>
  <c r="W152"/>
  <c r="BK152"/>
  <c r="N152"/>
  <c r="BE152" s="1"/>
  <c r="BI151"/>
  <c r="BH151"/>
  <c r="BG151"/>
  <c r="BF151"/>
  <c r="AA151"/>
  <c r="Y151"/>
  <c r="W151"/>
  <c r="BK151"/>
  <c r="N151"/>
  <c r="BE151" s="1"/>
  <c r="BI150"/>
  <c r="BH150"/>
  <c r="BG150"/>
  <c r="BF150"/>
  <c r="AA150"/>
  <c r="Y150"/>
  <c r="W150"/>
  <c r="BK150"/>
  <c r="N150"/>
  <c r="BE150" s="1"/>
  <c r="BI149"/>
  <c r="BH149"/>
  <c r="BG149"/>
  <c r="BF149"/>
  <c r="AA149"/>
  <c r="Y149"/>
  <c r="W149"/>
  <c r="BK149"/>
  <c r="N149"/>
  <c r="BE149" s="1"/>
  <c r="BI148"/>
  <c r="BH148"/>
  <c r="BG148"/>
  <c r="BF148"/>
  <c r="AA148"/>
  <c r="Y148"/>
  <c r="W148"/>
  <c r="BK148"/>
  <c r="N148"/>
  <c r="BE148" s="1"/>
  <c r="BI147"/>
  <c r="BH147"/>
  <c r="BG147"/>
  <c r="BF147"/>
  <c r="AA147"/>
  <c r="Y147"/>
  <c r="W147"/>
  <c r="BK147"/>
  <c r="N147"/>
  <c r="BE147" s="1"/>
  <c r="BI146"/>
  <c r="BH146"/>
  <c r="BG146"/>
  <c r="BF146"/>
  <c r="AA146"/>
  <c r="Y146"/>
  <c r="W146"/>
  <c r="BK146"/>
  <c r="N146"/>
  <c r="BE146" s="1"/>
  <c r="BI145"/>
  <c r="BH145"/>
  <c r="BG145"/>
  <c r="BF145"/>
  <c r="AA145"/>
  <c r="Y145"/>
  <c r="W145"/>
  <c r="BK145"/>
  <c r="N145"/>
  <c r="BE145" s="1"/>
  <c r="BI144"/>
  <c r="BH144"/>
  <c r="BG144"/>
  <c r="BF144"/>
  <c r="AA144"/>
  <c r="AA143" s="1"/>
  <c r="Y144"/>
  <c r="Y143" s="1"/>
  <c r="W144"/>
  <c r="W143" s="1"/>
  <c r="BK144"/>
  <c r="BK143" s="1"/>
  <c r="N143" s="1"/>
  <c r="N93" s="1"/>
  <c r="N144"/>
  <c r="BE144" s="1"/>
  <c r="BI142"/>
  <c r="BH142"/>
  <c r="BG142"/>
  <c r="BF142"/>
  <c r="BE142"/>
  <c r="AA142"/>
  <c r="Y142"/>
  <c r="W142"/>
  <c r="BK142"/>
  <c r="N142"/>
  <c r="BI141"/>
  <c r="BH141"/>
  <c r="BG141"/>
  <c r="BF141"/>
  <c r="BE141"/>
  <c r="AA141"/>
  <c r="Y141"/>
  <c r="W141"/>
  <c r="BK141"/>
  <c r="N141"/>
  <c r="BI140"/>
  <c r="BH140"/>
  <c r="BG140"/>
  <c r="BF140"/>
  <c r="BE140"/>
  <c r="AA140"/>
  <c r="Y140"/>
  <c r="W140"/>
  <c r="BK140"/>
  <c r="N140"/>
  <c r="BI139"/>
  <c r="BH139"/>
  <c r="BG139"/>
  <c r="BF139"/>
  <c r="BE139"/>
  <c r="AA139"/>
  <c r="Y139"/>
  <c r="W139"/>
  <c r="BK139"/>
  <c r="N139"/>
  <c r="BI138"/>
  <c r="BH138"/>
  <c r="BG138"/>
  <c r="BF138"/>
  <c r="BE138"/>
  <c r="AA138"/>
  <c r="Y138"/>
  <c r="W138"/>
  <c r="BK138"/>
  <c r="N138"/>
  <c r="BI137"/>
  <c r="BH137"/>
  <c r="BG137"/>
  <c r="BF137"/>
  <c r="BE137"/>
  <c r="AA137"/>
  <c r="Y137"/>
  <c r="W137"/>
  <c r="BK137"/>
  <c r="N137"/>
  <c r="BI136"/>
  <c r="BH136"/>
  <c r="BG136"/>
  <c r="BF136"/>
  <c r="BE136"/>
  <c r="AA136"/>
  <c r="Y136"/>
  <c r="W136"/>
  <c r="BK136"/>
  <c r="N136"/>
  <c r="BI135"/>
  <c r="BH135"/>
  <c r="BG135"/>
  <c r="BF135"/>
  <c r="BE135"/>
  <c r="AA135"/>
  <c r="AA134" s="1"/>
  <c r="Y135"/>
  <c r="Y134" s="1"/>
  <c r="W135"/>
  <c r="W134" s="1"/>
  <c r="BK135"/>
  <c r="BK134" s="1"/>
  <c r="N134" s="1"/>
  <c r="N92" s="1"/>
  <c r="N135"/>
  <c r="BI133"/>
  <c r="BH133"/>
  <c r="BG133"/>
  <c r="BF133"/>
  <c r="AA133"/>
  <c r="Y133"/>
  <c r="W133"/>
  <c r="BK133"/>
  <c r="N133"/>
  <c r="BE133" s="1"/>
  <c r="BI132"/>
  <c r="BH132"/>
  <c r="BG132"/>
  <c r="BF132"/>
  <c r="AA132"/>
  <c r="Y132"/>
  <c r="W132"/>
  <c r="BK132"/>
  <c r="N132"/>
  <c r="BE132" s="1"/>
  <c r="BI131"/>
  <c r="BH131"/>
  <c r="BG131"/>
  <c r="BF131"/>
  <c r="AA131"/>
  <c r="AA130" s="1"/>
  <c r="Y131"/>
  <c r="Y130" s="1"/>
  <c r="W131"/>
  <c r="W130" s="1"/>
  <c r="BK131"/>
  <c r="BK130" s="1"/>
  <c r="N130" s="1"/>
  <c r="N91" s="1"/>
  <c r="N131"/>
  <c r="BE131" s="1"/>
  <c r="BI129"/>
  <c r="BH129"/>
  <c r="BG129"/>
  <c r="BF129"/>
  <c r="BE129"/>
  <c r="AA129"/>
  <c r="Y129"/>
  <c r="W129"/>
  <c r="BK129"/>
  <c r="N129"/>
  <c r="BI128"/>
  <c r="BH128"/>
  <c r="BG128"/>
  <c r="BF128"/>
  <c r="BE128"/>
  <c r="AA128"/>
  <c r="Y128"/>
  <c r="W128"/>
  <c r="BK128"/>
  <c r="N128"/>
  <c r="BI127"/>
  <c r="BH127"/>
  <c r="BG127"/>
  <c r="BF127"/>
  <c r="BE127"/>
  <c r="AA127"/>
  <c r="Y127"/>
  <c r="W127"/>
  <c r="BK127"/>
  <c r="N127"/>
  <c r="BI126"/>
  <c r="BH126"/>
  <c r="BG126"/>
  <c r="BF126"/>
  <c r="BE126"/>
  <c r="AA126"/>
  <c r="AA125" s="1"/>
  <c r="AA124" s="1"/>
  <c r="AA123" s="1"/>
  <c r="Y126"/>
  <c r="Y125" s="1"/>
  <c r="Y124" s="1"/>
  <c r="Y123" s="1"/>
  <c r="W126"/>
  <c r="W125" s="1"/>
  <c r="W124" s="1"/>
  <c r="W123" s="1"/>
  <c r="AU88" i="1" s="1"/>
  <c r="BK126" i="2"/>
  <c r="BK125" s="1"/>
  <c r="N126"/>
  <c r="M120"/>
  <c r="F117"/>
  <c r="F115"/>
  <c r="H36"/>
  <c r="BD88" i="1" s="1"/>
  <c r="H35" i="2"/>
  <c r="BC88" i="1" s="1"/>
  <c r="BC87" s="1"/>
  <c r="H34" i="2"/>
  <c r="BB88" i="1" s="1"/>
  <c r="M33" i="2"/>
  <c r="AW88" i="1" s="1"/>
  <c r="F81" i="2"/>
  <c r="F79"/>
  <c r="O21"/>
  <c r="E21"/>
  <c r="M84" s="1"/>
  <c r="O20"/>
  <c r="O18"/>
  <c r="E18"/>
  <c r="M119" s="1"/>
  <c r="O17"/>
  <c r="O15"/>
  <c r="E15"/>
  <c r="F120" s="1"/>
  <c r="O14"/>
  <c r="O12"/>
  <c r="E12"/>
  <c r="F119" s="1"/>
  <c r="O11"/>
  <c r="O9"/>
  <c r="M117" s="1"/>
  <c r="F6"/>
  <c r="F114" s="1"/>
  <c r="CK98" i="1"/>
  <c r="CJ98"/>
  <c r="CI98"/>
  <c r="CC98"/>
  <c r="CH98"/>
  <c r="CB98"/>
  <c r="CG98"/>
  <c r="CA98"/>
  <c r="CF98"/>
  <c r="BZ98"/>
  <c r="CE98"/>
  <c r="CK97"/>
  <c r="CJ97"/>
  <c r="CI97"/>
  <c r="CC97"/>
  <c r="CH97"/>
  <c r="CB97"/>
  <c r="CG97"/>
  <c r="CA97"/>
  <c r="CF97"/>
  <c r="BZ97"/>
  <c r="CE97"/>
  <c r="CK96"/>
  <c r="CJ96"/>
  <c r="CI96"/>
  <c r="CC96"/>
  <c r="CH96"/>
  <c r="CB96"/>
  <c r="CG96"/>
  <c r="CA96"/>
  <c r="CF96"/>
  <c r="BZ96"/>
  <c r="CE96"/>
  <c r="CK95"/>
  <c r="CJ95"/>
  <c r="CI95"/>
  <c r="CH95"/>
  <c r="CG95"/>
  <c r="CF95"/>
  <c r="BZ95"/>
  <c r="CE95"/>
  <c r="AM83"/>
  <c r="L83"/>
  <c r="AM82"/>
  <c r="L82"/>
  <c r="AM80"/>
  <c r="L80"/>
  <c r="L78"/>
  <c r="L77"/>
  <c r="BD87" l="1"/>
  <c r="W35" s="1"/>
  <c r="F119" i="3"/>
  <c r="M84" i="6"/>
  <c r="BB87" i="1"/>
  <c r="AU87"/>
  <c r="W33"/>
  <c r="AX87"/>
  <c r="W34"/>
  <c r="AY87"/>
  <c r="N125" i="2"/>
  <c r="N90" s="1"/>
  <c r="BK124"/>
  <c r="N125" i="3"/>
  <c r="N90" s="1"/>
  <c r="BK124"/>
  <c r="N125" i="4"/>
  <c r="N90" s="1"/>
  <c r="BK124"/>
  <c r="N125" i="5"/>
  <c r="N90" s="1"/>
  <c r="BK124"/>
  <c r="N125" i="6"/>
  <c r="N90" s="1"/>
  <c r="BK124"/>
  <c r="F78" i="2"/>
  <c r="F83"/>
  <c r="F84"/>
  <c r="H33"/>
  <c r="BA88" i="1" s="1"/>
  <c r="F78" i="3"/>
  <c r="F84"/>
  <c r="Y124"/>
  <c r="Y123" s="1"/>
  <c r="Y124" i="4"/>
  <c r="Y123" s="1"/>
  <c r="M120" i="3"/>
  <c r="M84"/>
  <c r="H33"/>
  <c r="BA89" i="1" s="1"/>
  <c r="M33" i="3"/>
  <c r="AW89" i="1" s="1"/>
  <c r="M81" i="2"/>
  <c r="M83"/>
  <c r="M81" i="3"/>
  <c r="M83"/>
  <c r="F78" i="4"/>
  <c r="F83"/>
  <c r="F84"/>
  <c r="H33"/>
  <c r="BA90" i="1" s="1"/>
  <c r="M81" i="5"/>
  <c r="M83"/>
  <c r="M84"/>
  <c r="M33"/>
  <c r="AW91" i="1" s="1"/>
  <c r="F78" i="6"/>
  <c r="F83"/>
  <c r="F84"/>
  <c r="H33"/>
  <c r="BA92" i="1" s="1"/>
  <c r="M81" i="4"/>
  <c r="M83"/>
  <c r="F78" i="5"/>
  <c r="F84"/>
  <c r="M81" i="6"/>
  <c r="M83"/>
  <c r="BA87" i="1" l="1"/>
  <c r="N124" i="6"/>
  <c r="N89" s="1"/>
  <c r="BK123"/>
  <c r="N123" s="1"/>
  <c r="N88" s="1"/>
  <c r="N124" i="5"/>
  <c r="N89" s="1"/>
  <c r="BK123"/>
  <c r="N123" s="1"/>
  <c r="N88" s="1"/>
  <c r="N124" i="4"/>
  <c r="N89" s="1"/>
  <c r="BK123"/>
  <c r="N123" s="1"/>
  <c r="N88" s="1"/>
  <c r="N124" i="3"/>
  <c r="N89" s="1"/>
  <c r="BK123"/>
  <c r="N123" s="1"/>
  <c r="N88" s="1"/>
  <c r="N124" i="2"/>
  <c r="N89" s="1"/>
  <c r="BK123"/>
  <c r="N123" s="1"/>
  <c r="N88" s="1"/>
  <c r="M27" l="1"/>
  <c r="M27" i="4"/>
  <c r="M27" i="5"/>
  <c r="M27" i="6"/>
  <c r="AW87" i="1"/>
  <c r="AK32" s="1"/>
  <c r="W32"/>
  <c r="M27" i="3"/>
  <c r="M28" i="5" l="1"/>
  <c r="L106"/>
  <c r="M32" i="2"/>
  <c r="AV88" i="1" s="1"/>
  <c r="AT88" s="1"/>
  <c r="H32" i="2"/>
  <c r="AZ88" i="1" s="1"/>
  <c r="M32" i="4"/>
  <c r="AV90" i="1" s="1"/>
  <c r="AT90" s="1"/>
  <c r="H32" i="4"/>
  <c r="AZ90" i="1" s="1"/>
  <c r="M32" i="6"/>
  <c r="AV92" i="1" s="1"/>
  <c r="AT92" s="1"/>
  <c r="H32" i="6"/>
  <c r="AZ92" i="1" s="1"/>
  <c r="H32" i="3"/>
  <c r="AZ89" i="1" s="1"/>
  <c r="M32" i="3"/>
  <c r="AV89" i="1" s="1"/>
  <c r="AT89" s="1"/>
  <c r="H32" i="5"/>
  <c r="AZ91" i="1" s="1"/>
  <c r="M32" i="5"/>
  <c r="AV91" i="1" s="1"/>
  <c r="AT91" s="1"/>
  <c r="M28" i="2"/>
  <c r="L106"/>
  <c r="M28" i="4"/>
  <c r="L106"/>
  <c r="M28" i="6"/>
  <c r="L106"/>
  <c r="M28" i="3"/>
  <c r="L106"/>
  <c r="AS89" i="1" l="1"/>
  <c r="M30" i="3"/>
  <c r="AS92" i="1"/>
  <c r="M30" i="6"/>
  <c r="AS90" i="1"/>
  <c r="M30" i="4"/>
  <c r="AS88" i="1"/>
  <c r="M30" i="2"/>
  <c r="AS91" i="1"/>
  <c r="M30" i="5"/>
  <c r="AZ87" i="1"/>
  <c r="AG91" l="1"/>
  <c r="AN91" s="1"/>
  <c r="L38" i="5"/>
  <c r="AV87" i="1"/>
  <c r="AS87"/>
  <c r="L38" i="2"/>
  <c r="AG88" i="1"/>
  <c r="L38" i="4"/>
  <c r="AG90" i="1"/>
  <c r="AN90" s="1"/>
  <c r="L38" i="6"/>
  <c r="AG92" i="1"/>
  <c r="AN92" s="1"/>
  <c r="AG89"/>
  <c r="AN89" s="1"/>
  <c r="L38" i="3"/>
  <c r="AN88" i="1" l="1"/>
  <c r="AG87"/>
  <c r="AT87"/>
  <c r="AG97" l="1"/>
  <c r="AG95"/>
  <c r="AN87"/>
  <c r="AK26"/>
  <c r="AG98"/>
  <c r="AG96"/>
  <c r="AV98" l="1"/>
  <c r="BY98" s="1"/>
  <c r="CD98"/>
  <c r="AV96"/>
  <c r="BY96" s="1"/>
  <c r="CD96"/>
  <c r="AV95"/>
  <c r="BY95" s="1"/>
  <c r="AG94"/>
  <c r="CD95"/>
  <c r="CD97"/>
  <c r="AV97"/>
  <c r="BY97" s="1"/>
  <c r="AN96" l="1"/>
  <c r="AN98"/>
  <c r="AK27"/>
  <c r="AK29" s="1"/>
  <c r="AG100"/>
  <c r="W31"/>
  <c r="AN97"/>
  <c r="AN95"/>
  <c r="AK31"/>
  <c r="AN94" l="1"/>
  <c r="AN100" s="1"/>
  <c r="AK37"/>
</calcChain>
</file>

<file path=xl/sharedStrings.xml><?xml version="1.0" encoding="utf-8"?>
<sst xmlns="http://schemas.openxmlformats.org/spreadsheetml/2006/main" count="2943" uniqueCount="473">
  <si>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</si>
  <si>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</si>
  <si>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</si>
  <si>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</si>
  <si>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</si>
  <si>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</si>
  <si>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</si>
  <si>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</si>
  <si>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</si>
  <si>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</si>
  <si>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</si>
  <si>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</si>
  <si>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</si>
  <si>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</si>
  <si>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</si>
  <si>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</si>
  <si>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</si>
  <si>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Ova_VZalomu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</si>
  <si>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</si>
  <si>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</si>
  <si>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Úprava technologie ÚT v předávací stanici na ul. V Zálomu 1, Ostrava-Zábřeh</t>
  </si>
  <si>
    <t>JKSO:</t>
  </si>
  <si>
    <t>CC-CZ:</t>
  </si>
  <si>
    <t>Místo:</t>
  </si>
  <si>
    <t>Ostrava-Zábřeh</t>
  </si>
  <si>
    <t>Datum:</t>
  </si>
  <si>
    <t>13. 6. 2017</t>
  </si>
  <si>
    <t>Objednatel: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</si>
  <si>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</si>
  <si>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</si>
  <si>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</si>
  <si>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</si>
  <si>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</si>
  <si>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</si>
  <si>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</si>
  <si>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</si>
  <si>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</si>
  <si>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</si>
  <si>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</si>
  <si>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</si>
  <si>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</si>
  <si>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</si>
  <si>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</si>
  <si>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</si>
  <si>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</si>
  <si>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</si>
  <si>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</si>
  <si>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</si>
  <si>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</si>
  <si>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</si>
  <si>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</si>
  <si>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</si>
  <si>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</si>
  <si>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</si>
  <si>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</si>
  <si>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</si>
  <si>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</si>
  <si>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</si>
  <si>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</si>
  <si>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</si>
  <si>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</si>
  <si>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</si>
  <si>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</si>
  <si>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</si>
  <si>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</si>
  <si>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</si>
  <si>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</si>
  <si>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</si>
  <si>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</si>
  <si>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</si>
  <si>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</si>
  <si>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</si>
  <si>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</si>
  <si>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</si>
  <si>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</si>
  <si>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</si>
  <si>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</si>
  <si>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</si>
  <si>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{e02341b3-d7d2-4d93-82d7-f8fbb36e95b7}</t>
  </si>
  <si>
    <t>{00000000-0000-0000-0000-000000000000}</t>
  </si>
  <si>
    <t>/</t>
  </si>
  <si>
    <t>Ova_VZálomu_cirkus</t>
  </si>
  <si>
    <t>Větev pro Cirkus trochu jinak-montáž</t>
  </si>
  <si>
    <t>1</t>
  </si>
  <si>
    <t>{f685442b-357e-4cb8-8237-c6f7ab27c60f}</t>
  </si>
  <si>
    <t>Ova_VZálomu_levá</t>
  </si>
  <si>
    <t>Větev pro levý pavilon-montáž</t>
  </si>
  <si>
    <t>{60aea254-583d-4666-a8b8-331edc902335}</t>
  </si>
  <si>
    <t>Ova_VZálomu_otop</t>
  </si>
  <si>
    <t>Montáž otopná voda</t>
  </si>
  <si>
    <t>{b1a513e4-f7e3-4a43-a11a-9bef3f446a7a}</t>
  </si>
  <si>
    <t>Ova_VZálomu_dem</t>
  </si>
  <si>
    <t>Demontáž</t>
  </si>
  <si>
    <t>{f1dcacc0-6ea4-48ac-95a5-9a6eecd54135}</t>
  </si>
  <si>
    <t>Ova_VZálomu_pravá</t>
  </si>
  <si>
    <t>Větev pro pravý pavilon-montáž</t>
  </si>
  <si>
    <t>{7b26a6d0-313a-4def-ae5a-aed334367b02}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</si>
  <si>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</si>
  <si>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</si>
  <si>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</si>
  <si>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</si>
  <si>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</si>
  <si>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</si>
  <si>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</si>
  <si>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</si>
  <si>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</si>
  <si>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</si>
  <si>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</si>
  <si>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</si>
  <si>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</si>
  <si>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</si>
  <si>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</si>
  <si>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</si>
  <si>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Ova_VZálomu_cirkus - Větev pro Cirkus trochu jinak-montáž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</si>
  <si>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</si>
  <si>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</si>
  <si>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</si>
  <si>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</si>
  <si>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</si>
  <si>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</si>
  <si>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</si>
  <si>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</si>
  <si>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</si>
  <si>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</si>
  <si>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</si>
  <si>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767 - Konstrukce zámečnické</t>
  </si>
  <si>
    <t xml:space="preserve">    783 - Dokončovací práce - nátěry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</si>
  <si>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</si>
  <si>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</si>
  <si>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</si>
  <si>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</si>
  <si>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</si>
  <si>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</si>
  <si>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</si>
  <si>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</si>
  <si>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</si>
  <si>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</si>
  <si>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</si>
  <si>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</si>
  <si>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</si>
  <si>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</si>
  <si>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</si>
  <si>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45</t>
  </si>
  <si>
    <t>K</t>
  </si>
  <si>
    <t>713463125</t>
  </si>
  <si>
    <t>Montáž izolace tepelné potrubními pouzdry bez úpravy uchycenými sponami 1x</t>
  </si>
  <si>
    <t>m</t>
  </si>
  <si>
    <t>16</t>
  </si>
  <si>
    <t>822258466</t>
  </si>
  <si>
    <t>46</t>
  </si>
  <si>
    <t>M</t>
  </si>
  <si>
    <t>99929</t>
  </si>
  <si>
    <t>potrubní pouzdra izolační s Al, 35/40 mm</t>
  </si>
  <si>
    <t>32</t>
  </si>
  <si>
    <t>226993772</t>
  </si>
  <si>
    <t>47</t>
  </si>
  <si>
    <t>999221</t>
  </si>
  <si>
    <t>potrubní pouzdra izolační s Al, 57/40 mm</t>
  </si>
  <si>
    <t>1113469165</t>
  </si>
  <si>
    <t>48</t>
  </si>
  <si>
    <t>998713101</t>
  </si>
  <si>
    <t>Přesun hmot tonážní pro izolace tepelné v objektech v do 6 m</t>
  </si>
  <si>
    <t>t</t>
  </si>
  <si>
    <t>-323118015</t>
  </si>
  <si>
    <t>26</t>
  </si>
  <si>
    <t>732429212</t>
  </si>
  <si>
    <t>Montáž čerpadla oběhového mokroběžného závitového DN 25</t>
  </si>
  <si>
    <t>soubor</t>
  </si>
  <si>
    <t>-504637840</t>
  </si>
  <si>
    <t>27</t>
  </si>
  <si>
    <t>999943</t>
  </si>
  <si>
    <t>Oběhové teplov.čerpadlo s el.regulací otáček,Q=2,2 m3/h,H=2 m v.sl.,P=3-26W/230V</t>
  </si>
  <si>
    <t>ks</t>
  </si>
  <si>
    <t>-1439767433</t>
  </si>
  <si>
    <t>998732101</t>
  </si>
  <si>
    <t>Přesun hmot tonážní pro strojovny v objektech v do 6 m</t>
  </si>
  <si>
    <t>-1782779308</t>
  </si>
  <si>
    <t>28</t>
  </si>
  <si>
    <t>733111125</t>
  </si>
  <si>
    <t>Potrubí ocelové závitové bezešvé běžné nízkotlaké nebo středotlaké DN 25</t>
  </si>
  <si>
    <t>49921916</t>
  </si>
  <si>
    <t>33</t>
  </si>
  <si>
    <t>733113115</t>
  </si>
  <si>
    <t>Příplatek k porubí z trubek ocelových závitových za zhotovení závitové ocelové přípojky DN 25</t>
  </si>
  <si>
    <t>kus</t>
  </si>
  <si>
    <t>48500370</t>
  </si>
  <si>
    <t>29</t>
  </si>
  <si>
    <t>733121158</t>
  </si>
  <si>
    <t>Potrubí ocelové hladké bezešvé nízkotlaké nebo středotlaké D 57x2,9</t>
  </si>
  <si>
    <t>-1441593883</t>
  </si>
  <si>
    <t>30</t>
  </si>
  <si>
    <t>733123118</t>
  </si>
  <si>
    <t>Příplatek k potrubí ocelovému hladkému za zhotovení přípojky z trubek ocelových hladkých D 57x2,9</t>
  </si>
  <si>
    <t>1302322459</t>
  </si>
  <si>
    <t>6</t>
  </si>
  <si>
    <t>733190107</t>
  </si>
  <si>
    <t>Zkouška těsnosti potrubí ocelové závitové do DN 40</t>
  </si>
  <si>
    <t>-734413150</t>
  </si>
  <si>
    <t>31</t>
  </si>
  <si>
    <t>733190219</t>
  </si>
  <si>
    <t>Zkouška těsnosti potrubí ocelové hladké přes D 51x2,6 do D 60,3x2,9</t>
  </si>
  <si>
    <t>-895566592</t>
  </si>
  <si>
    <t>49</t>
  </si>
  <si>
    <t>733193918</t>
  </si>
  <si>
    <t>Zaslepení potrubí ocelového hladkého dýnkem D 57</t>
  </si>
  <si>
    <t>2131916181</t>
  </si>
  <si>
    <t>998733101</t>
  </si>
  <si>
    <t>Přesun hmot tonážní pro rozvody potrubí v objektech v do 6 m</t>
  </si>
  <si>
    <t>371926584</t>
  </si>
  <si>
    <t>9</t>
  </si>
  <si>
    <t>734209102</t>
  </si>
  <si>
    <t>Montáž armatury závitové s jedním závitem G 3/8</t>
  </si>
  <si>
    <t>-1499677767</t>
  </si>
  <si>
    <t>10</t>
  </si>
  <si>
    <t>551212850</t>
  </si>
  <si>
    <t>ventil automatický odvzdušňovací, svislý, mosaz 3/8"</t>
  </si>
  <si>
    <t>642268916</t>
  </si>
  <si>
    <t>11</t>
  </si>
  <si>
    <t>734209103</t>
  </si>
  <si>
    <t>Montáž armatury závitové s jedním závitem G 1/2</t>
  </si>
  <si>
    <t>-1855693010</t>
  </si>
  <si>
    <t>12</t>
  </si>
  <si>
    <t>551243890</t>
  </si>
  <si>
    <t>kohout vypouštěcí kulový, s hadicovou vývodkou a zátkou, PN 10, T 110°C 1/2"</t>
  </si>
  <si>
    <t>893630735</t>
  </si>
  <si>
    <t>35</t>
  </si>
  <si>
    <t>734209114</t>
  </si>
  <si>
    <t>Montáž armatury závitové s dvěma závity G 3/4</t>
  </si>
  <si>
    <t>501272015</t>
  </si>
  <si>
    <t>36</t>
  </si>
  <si>
    <t>999698</t>
  </si>
  <si>
    <t>Ultrazvukový měřič spotř.tepla,Dn 20, Qn=2,2 m3/h vč. příslušenství</t>
  </si>
  <si>
    <t>-1298182742</t>
  </si>
  <si>
    <t>37</t>
  </si>
  <si>
    <t>734209118</t>
  </si>
  <si>
    <t>Montáž armatury závitové s dvěma závity G 2</t>
  </si>
  <si>
    <t>1004555095</t>
  </si>
  <si>
    <t>38</t>
  </si>
  <si>
    <t>551211990</t>
  </si>
  <si>
    <t>závitový zpětný ventil 1"</t>
  </si>
  <si>
    <t>478829215</t>
  </si>
  <si>
    <t>39</t>
  </si>
  <si>
    <t>551141340</t>
  </si>
  <si>
    <t>kohout kulový, PN 35, T 185 C, chromovaný 2" červený</t>
  </si>
  <si>
    <t>-1756308567</t>
  </si>
  <si>
    <t>40</t>
  </si>
  <si>
    <t>99952</t>
  </si>
  <si>
    <t>Vyvažovací ventil, Pn 20, Dn 50</t>
  </si>
  <si>
    <t>-2046155648</t>
  </si>
  <si>
    <t>34</t>
  </si>
  <si>
    <t>734209125</t>
  </si>
  <si>
    <t>Montáž armatury závitové s třemi závity G 1</t>
  </si>
  <si>
    <t>1441888067</t>
  </si>
  <si>
    <t>22</t>
  </si>
  <si>
    <t>734419111</t>
  </si>
  <si>
    <t>Montáž teploměrů s ochranným pouzdrem nebo pevným stonkem a jímkou</t>
  </si>
  <si>
    <t>-638776426</t>
  </si>
  <si>
    <t>23</t>
  </si>
  <si>
    <t>388327130</t>
  </si>
  <si>
    <t>teploměr dvojkovový chrom DTR 0°až 200°C L160 mm Cr</t>
  </si>
  <si>
    <t>-1967933316</t>
  </si>
  <si>
    <t>24</t>
  </si>
  <si>
    <t>734421112</t>
  </si>
  <si>
    <t>Tlakoměr s pevným stonkem a zpětnou klapkou tlak 0-16 bar průměr 63 mm zadní připojení</t>
  </si>
  <si>
    <t>-1508662947</t>
  </si>
  <si>
    <t>25</t>
  </si>
  <si>
    <t>998734101</t>
  </si>
  <si>
    <t>Přesun hmot tonážní pro armatury v objektech v do 6 m</t>
  </si>
  <si>
    <t>1305568530</t>
  </si>
  <si>
    <t>41</t>
  </si>
  <si>
    <t>767995111</t>
  </si>
  <si>
    <t>Montáž atypických zámečnických konstrukcí</t>
  </si>
  <si>
    <t>kg</t>
  </si>
  <si>
    <t>-2009103603</t>
  </si>
  <si>
    <t>42</t>
  </si>
  <si>
    <t>99920</t>
  </si>
  <si>
    <t>Závěsy celkem</t>
  </si>
  <si>
    <t>800560766</t>
  </si>
  <si>
    <t>43</t>
  </si>
  <si>
    <t>998767101</t>
  </si>
  <si>
    <t>Přesun hmot tonážní pro zámečnické konstrukce v objektech v do 6 m</t>
  </si>
  <si>
    <t>1191604656</t>
  </si>
  <si>
    <t>44</t>
  </si>
  <si>
    <t>783614651</t>
  </si>
  <si>
    <t>Základní antikorozní jednonásobný syntetický potrubí DN do 50 mm</t>
  </si>
  <si>
    <t>806606208</t>
  </si>
  <si>
    <t>Ova_VZálomu_levá - Větev pro levý pavilon-montáž</t>
  </si>
  <si>
    <t>1730939699</t>
  </si>
  <si>
    <t>631545740</t>
  </si>
  <si>
    <t>pouzdro potrubní izolační a Al 49/40 mm</t>
  </si>
  <si>
    <t>883556217</t>
  </si>
  <si>
    <t>999229</t>
  </si>
  <si>
    <t>potrubní pouzdro izolační s Al, 108/60 mm</t>
  </si>
  <si>
    <t>-388184516</t>
  </si>
  <si>
    <t>-1799300090</t>
  </si>
  <si>
    <t>732429223</t>
  </si>
  <si>
    <t>Zpětná montáž čerpadla</t>
  </si>
  <si>
    <t>-581825772</t>
  </si>
  <si>
    <t>1536245004</t>
  </si>
  <si>
    <t>3</t>
  </si>
  <si>
    <t>733111127</t>
  </si>
  <si>
    <t>Potrubí ocelové závitové bezešvé běžné nízkotlaké nebo středotlaké DN 40</t>
  </si>
  <si>
    <t>2048568423</t>
  </si>
  <si>
    <t>4</t>
  </si>
  <si>
    <t>733121168</t>
  </si>
  <si>
    <t>Potrubí ocelové hladké bezešvé nízkotlaké nebo středotlaké D 108x4,0</t>
  </si>
  <si>
    <t>381275896</t>
  </si>
  <si>
    <t>5</t>
  </si>
  <si>
    <t>733123128</t>
  </si>
  <si>
    <t>Příplatek k potrubí ocelovému hladkému za zhotovení přípojky z trubek ocelových hladkých D 108x4,0</t>
  </si>
  <si>
    <t>756340905</t>
  </si>
  <si>
    <t>7</t>
  </si>
  <si>
    <t>733190232</t>
  </si>
  <si>
    <t>Zkouška těsnosti potrubí ocelové hladké přes D 89x5,0 do D 133x5,0</t>
  </si>
  <si>
    <t>1697136078</t>
  </si>
  <si>
    <t>733193928</t>
  </si>
  <si>
    <t>Zaslepení potrubí ocelového hladkého dýnkem D 108</t>
  </si>
  <si>
    <t>-1172788876</t>
  </si>
  <si>
    <t>8</t>
  </si>
  <si>
    <t>6072543</t>
  </si>
  <si>
    <t>734109317</t>
  </si>
  <si>
    <t>Montáž armatury přírubové se dvěma přírubami PN 20 DN 100</t>
  </si>
  <si>
    <t>255234407</t>
  </si>
  <si>
    <t>17</t>
  </si>
  <si>
    <t>9991089</t>
  </si>
  <si>
    <t>Vyvažovací ventil, Pn 20,Dn 100</t>
  </si>
  <si>
    <t>820922383</t>
  </si>
  <si>
    <t>18</t>
  </si>
  <si>
    <t>734173618</t>
  </si>
  <si>
    <t>Spoj přírubový PN 20 do 200°C DN 100</t>
  </si>
  <si>
    <t>-1676081659</t>
  </si>
  <si>
    <t>19</t>
  </si>
  <si>
    <t>734209117</t>
  </si>
  <si>
    <t>Montáž armatury závitové s dvěma závity G 6/4</t>
  </si>
  <si>
    <t>-551711187</t>
  </si>
  <si>
    <t>20</t>
  </si>
  <si>
    <t>9991461</t>
  </si>
  <si>
    <t>Ultrazvukový měřič spotř.tepla,Dn 40, Q=7 m3/h vč. příslušenství</t>
  </si>
  <si>
    <t>-1873185302</t>
  </si>
  <si>
    <t>13</t>
  </si>
  <si>
    <t>734209120</t>
  </si>
  <si>
    <t>Montáž armatury závitové s dvěma závity G 4</t>
  </si>
  <si>
    <t>-1172289352</t>
  </si>
  <si>
    <t>14</t>
  </si>
  <si>
    <t>551212050</t>
  </si>
  <si>
    <t>závitový zpětný ventil 4"</t>
  </si>
  <si>
    <t>533279333</t>
  </si>
  <si>
    <t>551141400</t>
  </si>
  <si>
    <t>kohout kulový, PN 28, T 185 C, chromovaný 4" červený</t>
  </si>
  <si>
    <t>-2093866510</t>
  </si>
  <si>
    <t>734209127</t>
  </si>
  <si>
    <t>Montáž armatury závitové s třemi závity G 6/4</t>
  </si>
  <si>
    <t>-213175642</t>
  </si>
  <si>
    <t>-959176757</t>
  </si>
  <si>
    <t>-2133549731</t>
  </si>
  <si>
    <t>446592694</t>
  </si>
  <si>
    <t>842540734</t>
  </si>
  <si>
    <t>783614661</t>
  </si>
  <si>
    <t>Základní antikorozní jednonásobný syntetický potrubí DN do 100 mm</t>
  </si>
  <si>
    <t>633651568</t>
  </si>
  <si>
    <t>Ova_VZálomu_otop - Montáž otopná voda</t>
  </si>
  <si>
    <t xml:space="preserve">    735 - Ústřední vytápění - otopná tělesa</t>
  </si>
  <si>
    <t>OST - Ostatní</t>
  </si>
  <si>
    <t>1931654536</t>
  </si>
  <si>
    <t>potrubní pouzdra izolační s Al, 108/60</t>
  </si>
  <si>
    <t>1258951054</t>
  </si>
  <si>
    <t>1913122950</t>
  </si>
  <si>
    <t>-209810898</t>
  </si>
  <si>
    <t>1755772040</t>
  </si>
  <si>
    <t>733124128</t>
  </si>
  <si>
    <t>Příplatek k potrubí ocelovému hladkému za zhotovení přechodů z trubek hladkých kováním DN 150/100</t>
  </si>
  <si>
    <t>1716662402</t>
  </si>
  <si>
    <t>599587299</t>
  </si>
  <si>
    <t>-514705984</t>
  </si>
  <si>
    <t>734109215</t>
  </si>
  <si>
    <t>Zpětná montáž měřiče spotř.tepla a RDT</t>
  </si>
  <si>
    <t>-564908553</t>
  </si>
  <si>
    <t>734173416</t>
  </si>
  <si>
    <t>Spoj přírubový, DN 65</t>
  </si>
  <si>
    <t>-1161733643</t>
  </si>
  <si>
    <t>812231059</t>
  </si>
  <si>
    <t>1680632169</t>
  </si>
  <si>
    <t>734421102</t>
  </si>
  <si>
    <t>Tlakoměr s pevným stonkem a zpětnou klapkou tlak 0-16 bar průměr 63 mm spodní připojení</t>
  </si>
  <si>
    <t>758148512</t>
  </si>
  <si>
    <t>735191910</t>
  </si>
  <si>
    <t>Napuštění vody do otopných těles</t>
  </si>
  <si>
    <t>m2</t>
  </si>
  <si>
    <t>-294674913</t>
  </si>
  <si>
    <t>1870163142</t>
  </si>
  <si>
    <t>9930</t>
  </si>
  <si>
    <t>Topná zkouška</t>
  </si>
  <si>
    <t>h</t>
  </si>
  <si>
    <t>512</t>
  </si>
  <si>
    <t>-351723433</t>
  </si>
  <si>
    <t>99301</t>
  </si>
  <si>
    <t>Pomocné práce při montáži</t>
  </si>
  <si>
    <t>1509179468</t>
  </si>
  <si>
    <t>Ova_VZálomu_dem - Demontáž</t>
  </si>
  <si>
    <t>713410841</t>
  </si>
  <si>
    <t xml:space="preserve">Odstanění izolace tepelné </t>
  </si>
  <si>
    <t>2002424710</t>
  </si>
  <si>
    <t>-1400403815</t>
  </si>
  <si>
    <t>732110812</t>
  </si>
  <si>
    <t>Demontáž rozdělovače nebo sběrače do DN 200</t>
  </si>
  <si>
    <t>-668242043</t>
  </si>
  <si>
    <t>732420811</t>
  </si>
  <si>
    <t>Demontáž čerpadla oběhového spirálního DN 25</t>
  </si>
  <si>
    <t>1315757514</t>
  </si>
  <si>
    <t>732420812</t>
  </si>
  <si>
    <t>Demontáž čerpadla oběhového spirálního DN 40</t>
  </si>
  <si>
    <t>1614754250</t>
  </si>
  <si>
    <t>732890801</t>
  </si>
  <si>
    <t>Přesun demontovaných strojoven vodorovně 100 m v objektech výšky do 6 m</t>
  </si>
  <si>
    <t>551822148</t>
  </si>
  <si>
    <t>733110806</t>
  </si>
  <si>
    <t>Demontáž potrubí ocelového závitového do DN 32</t>
  </si>
  <si>
    <t>-1582093216</t>
  </si>
  <si>
    <t>733120819</t>
  </si>
  <si>
    <t>Demontáž potrubí ocelového hladkého do D 60,3</t>
  </si>
  <si>
    <t>-1229667164</t>
  </si>
  <si>
    <t>733120832</t>
  </si>
  <si>
    <t>Demontáž potrubí ocelového hladkého do D 133</t>
  </si>
  <si>
    <t>-189058966</t>
  </si>
  <si>
    <t>733890801</t>
  </si>
  <si>
    <t>Přemístění potrubí demontovaného vodorovně do 100 m v objektech výšky do 6 m</t>
  </si>
  <si>
    <t>-876613185</t>
  </si>
  <si>
    <t>734100811</t>
  </si>
  <si>
    <t>Demontáž armatury přírubové se dvěma přírubami do DN 50</t>
  </si>
  <si>
    <t>1786674196</t>
  </si>
  <si>
    <t>734100812</t>
  </si>
  <si>
    <t>Demontáž měřiče spotř.tepla a RDT</t>
  </si>
  <si>
    <t>612981316</t>
  </si>
  <si>
    <t>7341008121</t>
  </si>
  <si>
    <t>Demontáž armatur přírubových se dvěma přírubami přes 50 do DN 100</t>
  </si>
  <si>
    <t>700379873</t>
  </si>
  <si>
    <t>734100813</t>
  </si>
  <si>
    <t>Demontáž armatury přírubové se dvěma přírubami do DN 150</t>
  </si>
  <si>
    <t>-1137512230</t>
  </si>
  <si>
    <t>734190814</t>
  </si>
  <si>
    <t>Rozpojení přírubového spoje do DN 50</t>
  </si>
  <si>
    <t>1766617657</t>
  </si>
  <si>
    <t>734190818</t>
  </si>
  <si>
    <t>Rozpojení přírubového spoje do DN 100</t>
  </si>
  <si>
    <t>429799040</t>
  </si>
  <si>
    <t>734190822</t>
  </si>
  <si>
    <t>Rozpojení přírubového spoje do DN 150</t>
  </si>
  <si>
    <t>166633926</t>
  </si>
  <si>
    <t>734410811</t>
  </si>
  <si>
    <t xml:space="preserve">Demontáž teploměru </t>
  </si>
  <si>
    <t>-1014626671</t>
  </si>
  <si>
    <t>734420821</t>
  </si>
  <si>
    <t xml:space="preserve">Demontáž tlakoměru </t>
  </si>
  <si>
    <t>-982545194</t>
  </si>
  <si>
    <t>734890801</t>
  </si>
  <si>
    <t>Přemístění demontovaných armatur vodorovně do 100 m v objektech výšky do 6 m</t>
  </si>
  <si>
    <t>620061700</t>
  </si>
  <si>
    <t>735494811</t>
  </si>
  <si>
    <t>Vypuštění vody z otopných těles</t>
  </si>
  <si>
    <t>1019732961</t>
  </si>
  <si>
    <t>99302</t>
  </si>
  <si>
    <t>Pomocné práce při demontáži</t>
  </si>
  <si>
    <t>-1136664570</t>
  </si>
  <si>
    <t>Ova_VZálomu_pravá - Větev pro pravý pavilon-montáž</t>
  </si>
  <si>
    <t>-1156352607</t>
  </si>
  <si>
    <t>-1890619197</t>
  </si>
  <si>
    <t>-235119771</t>
  </si>
  <si>
    <t>-175983936</t>
  </si>
  <si>
    <t>1051622060</t>
  </si>
  <si>
    <t>-2047142550</t>
  </si>
  <si>
    <t>-1402133953</t>
  </si>
  <si>
    <t>-1310045375</t>
  </si>
  <si>
    <t>988676144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</si>
</sst>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5" fillId="0" borderId="0" xfId="0" applyNumberFormat="1" applyFont="1" applyBorder="1" applyAlignment="1"/>
    <xf numFmtId="4" fontId="31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3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101"/>
  <sheetViews>
    <sheetView showGridLines="0" tabSelected="1" workbookViewId="0">
      <pane ySplit="1" topLeftCell="A84" activePane="bottomLeft" state="frozen"/>
      <selection pane="bottomLeft" activeCell="D98" sqref="D98:AB9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R2" s="213" t="s">
        <v>8</v>
      </c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79" t="s">
        <v>12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22"/>
      <c r="AS4" s="23" t="s">
        <v>13</v>
      </c>
      <c r="BE4" s="24" t="s">
        <v>14</v>
      </c>
      <c r="BS4" s="17" t="s">
        <v>15</v>
      </c>
    </row>
    <row r="5" spans="1:73" ht="14.45" customHeight="1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183" t="s">
        <v>17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25"/>
      <c r="AQ5" s="22"/>
      <c r="BE5" s="181" t="s">
        <v>18</v>
      </c>
      <c r="BS5" s="17" t="s">
        <v>9</v>
      </c>
    </row>
    <row r="6" spans="1:73" ht="36.950000000000003" customHeight="1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185" t="s">
        <v>20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25"/>
      <c r="AQ6" s="22"/>
      <c r="BE6" s="182"/>
      <c r="BS6" s="17" t="s">
        <v>9</v>
      </c>
    </row>
    <row r="7" spans="1:73" ht="14.45" customHeight="1">
      <c r="B7" s="21"/>
      <c r="C7" s="25"/>
      <c r="D7" s="29" t="s">
        <v>21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2"/>
      <c r="BE7" s="182"/>
      <c r="BS7" s="17" t="s">
        <v>9</v>
      </c>
    </row>
    <row r="8" spans="1:73" ht="14.45" customHeight="1">
      <c r="B8" s="21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 t="s">
        <v>26</v>
      </c>
      <c r="AO8" s="25"/>
      <c r="AP8" s="25"/>
      <c r="AQ8" s="22"/>
      <c r="BE8" s="182"/>
      <c r="BS8" s="17" t="s">
        <v>9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182"/>
      <c r="BS9" s="17" t="s">
        <v>9</v>
      </c>
    </row>
    <row r="10" spans="1:73" ht="14.45" customHeight="1">
      <c r="B10" s="21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5</v>
      </c>
      <c r="AO10" s="25"/>
      <c r="AP10" s="25"/>
      <c r="AQ10" s="22"/>
      <c r="BE10" s="182"/>
      <c r="BS10" s="17" t="s">
        <v>9</v>
      </c>
    </row>
    <row r="11" spans="1:73" ht="18.399999999999999" customHeight="1">
      <c r="B11" s="21"/>
      <c r="C11" s="25"/>
      <c r="D11" s="25"/>
      <c r="E11" s="27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5</v>
      </c>
      <c r="AO11" s="25"/>
      <c r="AP11" s="25"/>
      <c r="AQ11" s="22"/>
      <c r="BE11" s="182"/>
      <c r="BS11" s="17" t="s">
        <v>9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182"/>
      <c r="BS12" s="17" t="s">
        <v>9</v>
      </c>
    </row>
    <row r="13" spans="1:73" ht="14.45" customHeight="1">
      <c r="B13" s="21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176" t="s">
        <v>29</v>
      </c>
      <c r="AO13" s="25"/>
      <c r="AP13" s="25"/>
      <c r="AQ13" s="22"/>
      <c r="BE13" s="182"/>
      <c r="BS13" s="17" t="s">
        <v>9</v>
      </c>
    </row>
    <row r="14" spans="1:73" ht="15">
      <c r="B14" s="21"/>
      <c r="C14" s="25"/>
      <c r="D14" s="25"/>
      <c r="E14" s="186" t="s">
        <v>29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29" t="s">
        <v>30</v>
      </c>
      <c r="AL14" s="25"/>
      <c r="AM14" s="25"/>
      <c r="AN14" s="176" t="s">
        <v>29</v>
      </c>
      <c r="AO14" s="25"/>
      <c r="AP14" s="25"/>
      <c r="AQ14" s="22"/>
      <c r="BE14" s="182"/>
      <c r="BS14" s="17" t="s">
        <v>9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182"/>
      <c r="BS15" s="17" t="s">
        <v>6</v>
      </c>
    </row>
    <row r="16" spans="1:73" ht="14.45" customHeight="1">
      <c r="B16" s="21"/>
      <c r="C16" s="25"/>
      <c r="D16" s="29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5</v>
      </c>
      <c r="AO16" s="25"/>
      <c r="AP16" s="25"/>
      <c r="AQ16" s="22"/>
      <c r="BE16" s="182"/>
      <c r="BS16" s="17" t="s">
        <v>6</v>
      </c>
    </row>
    <row r="17" spans="2:71" ht="18.399999999999999" customHeight="1">
      <c r="B17" s="21"/>
      <c r="C17" s="25"/>
      <c r="D17" s="25"/>
      <c r="E17" s="27" t="s">
        <v>29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5</v>
      </c>
      <c r="AO17" s="25"/>
      <c r="AP17" s="25"/>
      <c r="AQ17" s="22"/>
      <c r="BE17" s="182"/>
      <c r="BS17" s="17" t="s">
        <v>33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182"/>
      <c r="BS18" s="17" t="s">
        <v>9</v>
      </c>
    </row>
    <row r="19" spans="2:71" ht="14.45" customHeight="1">
      <c r="B19" s="21"/>
      <c r="C19" s="25"/>
      <c r="D19" s="29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5</v>
      </c>
      <c r="AO19" s="25"/>
      <c r="AP19" s="25"/>
      <c r="AQ19" s="22"/>
      <c r="BE19" s="182"/>
      <c r="BS19" s="17" t="s">
        <v>9</v>
      </c>
    </row>
    <row r="20" spans="2:71" ht="18.399999999999999" customHeight="1">
      <c r="B20" s="21"/>
      <c r="C20" s="25"/>
      <c r="D20" s="25"/>
      <c r="E20" s="27" t="s">
        <v>29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5</v>
      </c>
      <c r="AO20" s="25"/>
      <c r="AP20" s="25"/>
      <c r="AQ20" s="22"/>
      <c r="BE20" s="182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182"/>
    </row>
    <row r="22" spans="2:71" ht="15">
      <c r="B22" s="21"/>
      <c r="C22" s="25"/>
      <c r="D22" s="29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182"/>
    </row>
    <row r="23" spans="2:71" ht="22.5" customHeight="1">
      <c r="B23" s="21"/>
      <c r="C23" s="25"/>
      <c r="D23" s="25"/>
      <c r="E23" s="188" t="s">
        <v>5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25"/>
      <c r="AP23" s="25"/>
      <c r="AQ23" s="22"/>
      <c r="BE23" s="182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182"/>
    </row>
    <row r="25" spans="2:71" ht="6.95" customHeight="1">
      <c r="B25" s="21"/>
      <c r="C25" s="25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5"/>
      <c r="AQ25" s="22"/>
      <c r="BE25" s="182"/>
    </row>
    <row r="26" spans="2:71" ht="14.45" customHeight="1">
      <c r="B26" s="21"/>
      <c r="C26" s="25"/>
      <c r="D26" s="32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9">
        <f>ROUND(AG87,2)</f>
        <v>0</v>
      </c>
      <c r="AL26" s="184"/>
      <c r="AM26" s="184"/>
      <c r="AN26" s="184"/>
      <c r="AO26" s="184"/>
      <c r="AP26" s="25"/>
      <c r="AQ26" s="22"/>
      <c r="BE26" s="182"/>
    </row>
    <row r="27" spans="2:71" ht="14.45" customHeight="1">
      <c r="B27" s="21"/>
      <c r="C27" s="25"/>
      <c r="D27" s="32" t="s">
        <v>37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9">
        <f>ROUND(AG94,2)</f>
        <v>0</v>
      </c>
      <c r="AL27" s="189"/>
      <c r="AM27" s="189"/>
      <c r="AN27" s="189"/>
      <c r="AO27" s="189"/>
      <c r="AP27" s="25"/>
      <c r="AQ27" s="22"/>
      <c r="BE27" s="182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182"/>
    </row>
    <row r="29" spans="2:71" s="1" customFormat="1" ht="25.9" customHeight="1">
      <c r="B29" s="33"/>
      <c r="C29" s="34"/>
      <c r="D29" s="36" t="s">
        <v>38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90">
        <f>ROUND(AK26+AK27,2)</f>
        <v>0</v>
      </c>
      <c r="AL29" s="191"/>
      <c r="AM29" s="191"/>
      <c r="AN29" s="191"/>
      <c r="AO29" s="191"/>
      <c r="AP29" s="34"/>
      <c r="AQ29" s="35"/>
      <c r="BE29" s="182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182"/>
    </row>
    <row r="31" spans="2:71" s="2" customFormat="1" ht="14.45" customHeight="1">
      <c r="B31" s="38"/>
      <c r="C31" s="39"/>
      <c r="D31" s="40" t="s">
        <v>39</v>
      </c>
      <c r="E31" s="39"/>
      <c r="F31" s="40" t="s">
        <v>40</v>
      </c>
      <c r="G31" s="39"/>
      <c r="H31" s="39"/>
      <c r="I31" s="39"/>
      <c r="J31" s="39"/>
      <c r="K31" s="39"/>
      <c r="L31" s="192">
        <v>0.21</v>
      </c>
      <c r="M31" s="193"/>
      <c r="N31" s="193"/>
      <c r="O31" s="193"/>
      <c r="P31" s="39"/>
      <c r="Q31" s="39"/>
      <c r="R31" s="39"/>
      <c r="S31" s="39"/>
      <c r="T31" s="42" t="s">
        <v>41</v>
      </c>
      <c r="U31" s="39"/>
      <c r="V31" s="39"/>
      <c r="W31" s="194">
        <f>ROUND(AZ87+SUM(CD95:CD99),2)</f>
        <v>0</v>
      </c>
      <c r="X31" s="193"/>
      <c r="Y31" s="193"/>
      <c r="Z31" s="193"/>
      <c r="AA31" s="193"/>
      <c r="AB31" s="193"/>
      <c r="AC31" s="193"/>
      <c r="AD31" s="193"/>
      <c r="AE31" s="193"/>
      <c r="AF31" s="39"/>
      <c r="AG31" s="39"/>
      <c r="AH31" s="39"/>
      <c r="AI31" s="39"/>
      <c r="AJ31" s="39"/>
      <c r="AK31" s="194">
        <f>ROUND(AV87+SUM(BY95:BY99),2)</f>
        <v>0</v>
      </c>
      <c r="AL31" s="193"/>
      <c r="AM31" s="193"/>
      <c r="AN31" s="193"/>
      <c r="AO31" s="193"/>
      <c r="AP31" s="39"/>
      <c r="AQ31" s="43"/>
      <c r="BE31" s="182"/>
    </row>
    <row r="32" spans="2:71" s="2" customFormat="1" ht="14.45" customHeight="1">
      <c r="B32" s="38"/>
      <c r="C32" s="39"/>
      <c r="D32" s="39"/>
      <c r="E32" s="39"/>
      <c r="F32" s="40" t="s">
        <v>42</v>
      </c>
      <c r="G32" s="39"/>
      <c r="H32" s="39"/>
      <c r="I32" s="39"/>
      <c r="J32" s="39"/>
      <c r="K32" s="39"/>
      <c r="L32" s="192">
        <v>0.15</v>
      </c>
      <c r="M32" s="193"/>
      <c r="N32" s="193"/>
      <c r="O32" s="193"/>
      <c r="P32" s="39"/>
      <c r="Q32" s="39"/>
      <c r="R32" s="39"/>
      <c r="S32" s="39"/>
      <c r="T32" s="42" t="s">
        <v>41</v>
      </c>
      <c r="U32" s="39"/>
      <c r="V32" s="39"/>
      <c r="W32" s="194">
        <f>ROUND(BA87+SUM(CE95:CE99),2)</f>
        <v>0</v>
      </c>
      <c r="X32" s="193"/>
      <c r="Y32" s="193"/>
      <c r="Z32" s="193"/>
      <c r="AA32" s="193"/>
      <c r="AB32" s="193"/>
      <c r="AC32" s="193"/>
      <c r="AD32" s="193"/>
      <c r="AE32" s="193"/>
      <c r="AF32" s="39"/>
      <c r="AG32" s="39"/>
      <c r="AH32" s="39"/>
      <c r="AI32" s="39"/>
      <c r="AJ32" s="39"/>
      <c r="AK32" s="194">
        <f>ROUND(AW87+SUM(BZ95:BZ99),2)</f>
        <v>0</v>
      </c>
      <c r="AL32" s="193"/>
      <c r="AM32" s="193"/>
      <c r="AN32" s="193"/>
      <c r="AO32" s="193"/>
      <c r="AP32" s="39"/>
      <c r="AQ32" s="43"/>
      <c r="BE32" s="182"/>
    </row>
    <row r="33" spans="2:57" s="2" customFormat="1" ht="14.45" hidden="1" customHeight="1">
      <c r="B33" s="38"/>
      <c r="C33" s="39"/>
      <c r="D33" s="39"/>
      <c r="E33" s="39"/>
      <c r="F33" s="40" t="s">
        <v>43</v>
      </c>
      <c r="G33" s="39"/>
      <c r="H33" s="39"/>
      <c r="I33" s="39"/>
      <c r="J33" s="39"/>
      <c r="K33" s="39"/>
      <c r="L33" s="192">
        <v>0.21</v>
      </c>
      <c r="M33" s="193"/>
      <c r="N33" s="193"/>
      <c r="O33" s="193"/>
      <c r="P33" s="39"/>
      <c r="Q33" s="39"/>
      <c r="R33" s="39"/>
      <c r="S33" s="39"/>
      <c r="T33" s="42" t="s">
        <v>41</v>
      </c>
      <c r="U33" s="39"/>
      <c r="V33" s="39"/>
      <c r="W33" s="194">
        <f>ROUND(BB87+SUM(CF95:CF99),2)</f>
        <v>0</v>
      </c>
      <c r="X33" s="193"/>
      <c r="Y33" s="193"/>
      <c r="Z33" s="193"/>
      <c r="AA33" s="193"/>
      <c r="AB33" s="193"/>
      <c r="AC33" s="193"/>
      <c r="AD33" s="193"/>
      <c r="AE33" s="193"/>
      <c r="AF33" s="39"/>
      <c r="AG33" s="39"/>
      <c r="AH33" s="39"/>
      <c r="AI33" s="39"/>
      <c r="AJ33" s="39"/>
      <c r="AK33" s="194">
        <v>0</v>
      </c>
      <c r="AL33" s="193"/>
      <c r="AM33" s="193"/>
      <c r="AN33" s="193"/>
      <c r="AO33" s="193"/>
      <c r="AP33" s="39"/>
      <c r="AQ33" s="43"/>
      <c r="BE33" s="182"/>
    </row>
    <row r="34" spans="2:57" s="2" customFormat="1" ht="14.45" hidden="1" customHeight="1">
      <c r="B34" s="38"/>
      <c r="C34" s="39"/>
      <c r="D34" s="39"/>
      <c r="E34" s="39"/>
      <c r="F34" s="40" t="s">
        <v>44</v>
      </c>
      <c r="G34" s="39"/>
      <c r="H34" s="39"/>
      <c r="I34" s="39"/>
      <c r="J34" s="39"/>
      <c r="K34" s="39"/>
      <c r="L34" s="192">
        <v>0.15</v>
      </c>
      <c r="M34" s="193"/>
      <c r="N34" s="193"/>
      <c r="O34" s="193"/>
      <c r="P34" s="39"/>
      <c r="Q34" s="39"/>
      <c r="R34" s="39"/>
      <c r="S34" s="39"/>
      <c r="T34" s="42" t="s">
        <v>41</v>
      </c>
      <c r="U34" s="39"/>
      <c r="V34" s="39"/>
      <c r="W34" s="194">
        <f>ROUND(BC87+SUM(CG95:CG99),2)</f>
        <v>0</v>
      </c>
      <c r="X34" s="193"/>
      <c r="Y34" s="193"/>
      <c r="Z34" s="193"/>
      <c r="AA34" s="193"/>
      <c r="AB34" s="193"/>
      <c r="AC34" s="193"/>
      <c r="AD34" s="193"/>
      <c r="AE34" s="193"/>
      <c r="AF34" s="39"/>
      <c r="AG34" s="39"/>
      <c r="AH34" s="39"/>
      <c r="AI34" s="39"/>
      <c r="AJ34" s="39"/>
      <c r="AK34" s="194">
        <v>0</v>
      </c>
      <c r="AL34" s="193"/>
      <c r="AM34" s="193"/>
      <c r="AN34" s="193"/>
      <c r="AO34" s="193"/>
      <c r="AP34" s="39"/>
      <c r="AQ34" s="43"/>
      <c r="BE34" s="182"/>
    </row>
    <row r="35" spans="2:57" s="2" customFormat="1" ht="14.45" hidden="1" customHeight="1">
      <c r="B35" s="38"/>
      <c r="C35" s="39"/>
      <c r="D35" s="39"/>
      <c r="E35" s="39"/>
      <c r="F35" s="40" t="s">
        <v>45</v>
      </c>
      <c r="G35" s="39"/>
      <c r="H35" s="39"/>
      <c r="I35" s="39"/>
      <c r="J35" s="39"/>
      <c r="K35" s="39"/>
      <c r="L35" s="192">
        <v>0</v>
      </c>
      <c r="M35" s="193"/>
      <c r="N35" s="193"/>
      <c r="O35" s="193"/>
      <c r="P35" s="39"/>
      <c r="Q35" s="39"/>
      <c r="R35" s="39"/>
      <c r="S35" s="39"/>
      <c r="T35" s="42" t="s">
        <v>41</v>
      </c>
      <c r="U35" s="39"/>
      <c r="V35" s="39"/>
      <c r="W35" s="194">
        <f>ROUND(BD87+SUM(CH95:CH99),2)</f>
        <v>0</v>
      </c>
      <c r="X35" s="193"/>
      <c r="Y35" s="193"/>
      <c r="Z35" s="193"/>
      <c r="AA35" s="193"/>
      <c r="AB35" s="193"/>
      <c r="AC35" s="193"/>
      <c r="AD35" s="193"/>
      <c r="AE35" s="193"/>
      <c r="AF35" s="39"/>
      <c r="AG35" s="39"/>
      <c r="AH35" s="39"/>
      <c r="AI35" s="39"/>
      <c r="AJ35" s="39"/>
      <c r="AK35" s="194">
        <v>0</v>
      </c>
      <c r="AL35" s="193"/>
      <c r="AM35" s="193"/>
      <c r="AN35" s="193"/>
      <c r="AO35" s="193"/>
      <c r="AP35" s="39"/>
      <c r="AQ35" s="43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>
      <c r="B37" s="33"/>
      <c r="C37" s="44"/>
      <c r="D37" s="45" t="s">
        <v>46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47</v>
      </c>
      <c r="U37" s="46"/>
      <c r="V37" s="46"/>
      <c r="W37" s="46"/>
      <c r="X37" s="195" t="s">
        <v>48</v>
      </c>
      <c r="Y37" s="196"/>
      <c r="Z37" s="196"/>
      <c r="AA37" s="196"/>
      <c r="AB37" s="196"/>
      <c r="AC37" s="46"/>
      <c r="AD37" s="46"/>
      <c r="AE37" s="46"/>
      <c r="AF37" s="46"/>
      <c r="AG37" s="46"/>
      <c r="AH37" s="46"/>
      <c r="AI37" s="46"/>
      <c r="AJ37" s="46"/>
      <c r="AK37" s="197">
        <f>SUM(AK29:AK35)</f>
        <v>0</v>
      </c>
      <c r="AL37" s="196"/>
      <c r="AM37" s="196"/>
      <c r="AN37" s="196"/>
      <c r="AO37" s="198"/>
      <c r="AP37" s="44"/>
      <c r="AQ37" s="35"/>
    </row>
    <row r="38" spans="2:57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 ht="15">
      <c r="B49" s="33"/>
      <c r="C49" s="34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50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1"/>
      <c r="C50" s="25"/>
      <c r="D50" s="51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2"/>
      <c r="AA50" s="25"/>
      <c r="AB50" s="25"/>
      <c r="AC50" s="51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2"/>
      <c r="AP50" s="25"/>
      <c r="AQ50" s="22"/>
    </row>
    <row r="51" spans="2:43">
      <c r="B51" s="21"/>
      <c r="C51" s="25"/>
      <c r="D51" s="51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2"/>
      <c r="AA51" s="25"/>
      <c r="AB51" s="25"/>
      <c r="AC51" s="51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2"/>
      <c r="AP51" s="25"/>
      <c r="AQ51" s="22"/>
    </row>
    <row r="52" spans="2:43">
      <c r="B52" s="21"/>
      <c r="C52" s="25"/>
      <c r="D52" s="51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2"/>
      <c r="AA52" s="25"/>
      <c r="AB52" s="25"/>
      <c r="AC52" s="51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2"/>
      <c r="AP52" s="25"/>
      <c r="AQ52" s="22"/>
    </row>
    <row r="53" spans="2:43">
      <c r="B53" s="21"/>
      <c r="C53" s="25"/>
      <c r="D53" s="51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2"/>
      <c r="AA53" s="25"/>
      <c r="AB53" s="25"/>
      <c r="AC53" s="51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2"/>
      <c r="AP53" s="25"/>
      <c r="AQ53" s="22"/>
    </row>
    <row r="54" spans="2:43">
      <c r="B54" s="21"/>
      <c r="C54" s="25"/>
      <c r="D54" s="51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2"/>
      <c r="AA54" s="25"/>
      <c r="AB54" s="25"/>
      <c r="AC54" s="51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2"/>
      <c r="AP54" s="25"/>
      <c r="AQ54" s="22"/>
    </row>
    <row r="55" spans="2:43">
      <c r="B55" s="21"/>
      <c r="C55" s="25"/>
      <c r="D55" s="51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2"/>
      <c r="AA55" s="25"/>
      <c r="AB55" s="25"/>
      <c r="AC55" s="51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2"/>
      <c r="AP55" s="25"/>
      <c r="AQ55" s="22"/>
    </row>
    <row r="56" spans="2:43">
      <c r="B56" s="21"/>
      <c r="C56" s="25"/>
      <c r="D56" s="51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2"/>
      <c r="AA56" s="25"/>
      <c r="AB56" s="25"/>
      <c r="AC56" s="51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2"/>
      <c r="AP56" s="25"/>
      <c r="AQ56" s="22"/>
    </row>
    <row r="57" spans="2:43">
      <c r="B57" s="21"/>
      <c r="C57" s="25"/>
      <c r="D57" s="51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2"/>
      <c r="AA57" s="25"/>
      <c r="AB57" s="25"/>
      <c r="AC57" s="51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2"/>
      <c r="AP57" s="25"/>
      <c r="AQ57" s="22"/>
    </row>
    <row r="58" spans="2:43" s="1" customFormat="1" ht="15">
      <c r="B58" s="33"/>
      <c r="C58" s="34"/>
      <c r="D58" s="53" t="s">
        <v>51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52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51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52</v>
      </c>
      <c r="AN58" s="54"/>
      <c r="AO58" s="56"/>
      <c r="AP58" s="34"/>
      <c r="AQ58" s="35"/>
    </row>
    <row r="59" spans="2:43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 ht="15">
      <c r="B60" s="33"/>
      <c r="C60" s="34"/>
      <c r="D60" s="48" t="s">
        <v>53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54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1"/>
      <c r="C61" s="25"/>
      <c r="D61" s="51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2"/>
      <c r="AA61" s="25"/>
      <c r="AB61" s="25"/>
      <c r="AC61" s="51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2"/>
      <c r="AP61" s="25"/>
      <c r="AQ61" s="22"/>
    </row>
    <row r="62" spans="2:43">
      <c r="B62" s="21"/>
      <c r="C62" s="25"/>
      <c r="D62" s="51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2"/>
      <c r="AA62" s="25"/>
      <c r="AB62" s="25"/>
      <c r="AC62" s="51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2"/>
      <c r="AP62" s="25"/>
      <c r="AQ62" s="22"/>
    </row>
    <row r="63" spans="2:43">
      <c r="B63" s="21"/>
      <c r="C63" s="25"/>
      <c r="D63" s="51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2"/>
      <c r="AA63" s="25"/>
      <c r="AB63" s="25"/>
      <c r="AC63" s="51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2"/>
      <c r="AP63" s="25"/>
      <c r="AQ63" s="22"/>
    </row>
    <row r="64" spans="2:43">
      <c r="B64" s="21"/>
      <c r="C64" s="25"/>
      <c r="D64" s="51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2"/>
      <c r="AA64" s="25"/>
      <c r="AB64" s="25"/>
      <c r="AC64" s="51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2"/>
      <c r="AP64" s="25"/>
      <c r="AQ64" s="22"/>
    </row>
    <row r="65" spans="2:43">
      <c r="B65" s="21"/>
      <c r="C65" s="25"/>
      <c r="D65" s="51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2"/>
      <c r="AA65" s="25"/>
      <c r="AB65" s="25"/>
      <c r="AC65" s="51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2"/>
      <c r="AP65" s="25"/>
      <c r="AQ65" s="22"/>
    </row>
    <row r="66" spans="2:43">
      <c r="B66" s="21"/>
      <c r="C66" s="25"/>
      <c r="D66" s="51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2"/>
      <c r="AA66" s="25"/>
      <c r="AB66" s="25"/>
      <c r="AC66" s="51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2"/>
      <c r="AP66" s="25"/>
      <c r="AQ66" s="22"/>
    </row>
    <row r="67" spans="2:43">
      <c r="B67" s="21"/>
      <c r="C67" s="25"/>
      <c r="D67" s="51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2"/>
      <c r="AA67" s="25"/>
      <c r="AB67" s="25"/>
      <c r="AC67" s="51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2"/>
      <c r="AP67" s="25"/>
      <c r="AQ67" s="22"/>
    </row>
    <row r="68" spans="2:43">
      <c r="B68" s="21"/>
      <c r="C68" s="25"/>
      <c r="D68" s="51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2"/>
      <c r="AA68" s="25"/>
      <c r="AB68" s="25"/>
      <c r="AC68" s="51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2"/>
      <c r="AP68" s="25"/>
      <c r="AQ68" s="22"/>
    </row>
    <row r="69" spans="2:43" s="1" customFormat="1" ht="15">
      <c r="B69" s="33"/>
      <c r="C69" s="34"/>
      <c r="D69" s="53" t="s">
        <v>51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52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51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52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79" t="s">
        <v>55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0"/>
      <c r="U76" s="180"/>
      <c r="V76" s="180"/>
      <c r="W76" s="180"/>
      <c r="X76" s="180"/>
      <c r="Y76" s="180"/>
      <c r="Z76" s="180"/>
      <c r="AA76" s="180"/>
      <c r="AB76" s="180"/>
      <c r="AC76" s="180"/>
      <c r="AD76" s="180"/>
      <c r="AE76" s="180"/>
      <c r="AF76" s="180"/>
      <c r="AG76" s="180"/>
      <c r="AH76" s="180"/>
      <c r="AI76" s="180"/>
      <c r="AJ76" s="180"/>
      <c r="AK76" s="180"/>
      <c r="AL76" s="180"/>
      <c r="AM76" s="180"/>
      <c r="AN76" s="180"/>
      <c r="AO76" s="180"/>
      <c r="AP76" s="180"/>
      <c r="AQ76" s="35"/>
    </row>
    <row r="77" spans="2:43" s="3" customFormat="1" ht="14.45" customHeight="1">
      <c r="B77" s="63"/>
      <c r="C77" s="29" t="s">
        <v>16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Ova_VZalomu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19</v>
      </c>
      <c r="D78" s="68"/>
      <c r="E78" s="68"/>
      <c r="F78" s="68"/>
      <c r="G78" s="68"/>
      <c r="H78" s="68"/>
      <c r="I78" s="68"/>
      <c r="J78" s="68"/>
      <c r="K78" s="68"/>
      <c r="L78" s="215" t="str">
        <f>K6</f>
        <v>Úprava technologie ÚT v předávací stanici na ul. V Zálomu 1, Ostrava-Zábřeh</v>
      </c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29" t="s">
        <v>23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Ostrava-Zábřeh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9" t="s">
        <v>25</v>
      </c>
      <c r="AJ80" s="34"/>
      <c r="AK80" s="34"/>
      <c r="AL80" s="34"/>
      <c r="AM80" s="71" t="str">
        <f>IF(AN8= "","",AN8)</f>
        <v>13. 6. 2017</v>
      </c>
      <c r="AN80" s="34"/>
      <c r="AO80" s="34"/>
      <c r="AP80" s="34"/>
      <c r="AQ80" s="35"/>
    </row>
    <row r="81" spans="1:89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ht="15">
      <c r="B82" s="33"/>
      <c r="C82" s="29" t="s">
        <v>27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 xml:space="preserve"> 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9" t="s">
        <v>32</v>
      </c>
      <c r="AJ82" s="34"/>
      <c r="AK82" s="34"/>
      <c r="AL82" s="34"/>
      <c r="AM82" s="217" t="str">
        <f>IF(E17="","",E17)</f>
        <v xml:space="preserve"> </v>
      </c>
      <c r="AN82" s="217"/>
      <c r="AO82" s="217"/>
      <c r="AP82" s="217"/>
      <c r="AQ82" s="35"/>
      <c r="AS82" s="218" t="s">
        <v>56</v>
      </c>
      <c r="AT82" s="219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89" s="1" customFormat="1" ht="15">
      <c r="B83" s="33"/>
      <c r="C83" s="29" t="s">
        <v>31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 xml:space="preserve"> 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9" t="s">
        <v>34</v>
      </c>
      <c r="AJ83" s="34"/>
      <c r="AK83" s="34"/>
      <c r="AL83" s="34"/>
      <c r="AM83" s="217" t="str">
        <f>IF(E20="","",E20)</f>
        <v xml:space="preserve"> </v>
      </c>
      <c r="AN83" s="217"/>
      <c r="AO83" s="217"/>
      <c r="AP83" s="217"/>
      <c r="AQ83" s="35"/>
      <c r="AS83" s="220"/>
      <c r="AT83" s="221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89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20"/>
      <c r="AT84" s="221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89" s="1" customFormat="1" ht="29.25" customHeight="1">
      <c r="B85" s="33"/>
      <c r="C85" s="199" t="s">
        <v>57</v>
      </c>
      <c r="D85" s="200"/>
      <c r="E85" s="200"/>
      <c r="F85" s="200"/>
      <c r="G85" s="200"/>
      <c r="H85" s="73"/>
      <c r="I85" s="201" t="s">
        <v>58</v>
      </c>
      <c r="J85" s="200"/>
      <c r="K85" s="200"/>
      <c r="L85" s="200"/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1" t="s">
        <v>59</v>
      </c>
      <c r="AH85" s="200"/>
      <c r="AI85" s="200"/>
      <c r="AJ85" s="200"/>
      <c r="AK85" s="200"/>
      <c r="AL85" s="200"/>
      <c r="AM85" s="200"/>
      <c r="AN85" s="201" t="s">
        <v>60</v>
      </c>
      <c r="AO85" s="200"/>
      <c r="AP85" s="202"/>
      <c r="AQ85" s="35"/>
      <c r="AS85" s="74" t="s">
        <v>61</v>
      </c>
      <c r="AT85" s="75" t="s">
        <v>62</v>
      </c>
      <c r="AU85" s="75" t="s">
        <v>63</v>
      </c>
      <c r="AV85" s="75" t="s">
        <v>64</v>
      </c>
      <c r="AW85" s="75" t="s">
        <v>65</v>
      </c>
      <c r="AX85" s="75" t="s">
        <v>66</v>
      </c>
      <c r="AY85" s="75" t="s">
        <v>67</v>
      </c>
      <c r="AZ85" s="75" t="s">
        <v>68</v>
      </c>
      <c r="BA85" s="75" t="s">
        <v>69</v>
      </c>
      <c r="BB85" s="75" t="s">
        <v>70</v>
      </c>
      <c r="BC85" s="75" t="s">
        <v>71</v>
      </c>
      <c r="BD85" s="76" t="s">
        <v>72</v>
      </c>
    </row>
    <row r="86" spans="1:89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6"/>
      <c r="C87" s="78" t="s">
        <v>73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06">
        <f>ROUND(SUM(AG88:AG92),2)</f>
        <v>0</v>
      </c>
      <c r="AH87" s="206"/>
      <c r="AI87" s="206"/>
      <c r="AJ87" s="206"/>
      <c r="AK87" s="206"/>
      <c r="AL87" s="206"/>
      <c r="AM87" s="206"/>
      <c r="AN87" s="207">
        <f t="shared" ref="AN87:AN92" si="0">SUM(AG87,AT87)</f>
        <v>0</v>
      </c>
      <c r="AO87" s="207"/>
      <c r="AP87" s="207"/>
      <c r="AQ87" s="69"/>
      <c r="AS87" s="80">
        <f>ROUND(SUM(AS88:AS92),2)</f>
        <v>0</v>
      </c>
      <c r="AT87" s="81">
        <f t="shared" ref="AT87:AT92" si="1">ROUND(SUM(AV87:AW87),2)</f>
        <v>0</v>
      </c>
      <c r="AU87" s="82">
        <f>ROUND(SUM(AU88:AU92),5)</f>
        <v>0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ROUND(SUM(AZ88:AZ92),2)</f>
        <v>0</v>
      </c>
      <c r="BA87" s="81">
        <f>ROUND(SUM(BA88:BA92),2)</f>
        <v>0</v>
      </c>
      <c r="BB87" s="81">
        <f>ROUND(SUM(BB88:BB92),2)</f>
        <v>0</v>
      </c>
      <c r="BC87" s="81">
        <f>ROUND(SUM(BC88:BC92),2)</f>
        <v>0</v>
      </c>
      <c r="BD87" s="83">
        <f>ROUND(SUM(BD88:BD92),2)</f>
        <v>0</v>
      </c>
      <c r="BS87" s="84" t="s">
        <v>74</v>
      </c>
      <c r="BT87" s="84" t="s">
        <v>75</v>
      </c>
      <c r="BU87" s="85" t="s">
        <v>76</v>
      </c>
      <c r="BV87" s="84" t="s">
        <v>77</v>
      </c>
      <c r="BW87" s="84" t="s">
        <v>78</v>
      </c>
      <c r="BX87" s="84" t="s">
        <v>79</v>
      </c>
    </row>
    <row r="88" spans="1:89" s="5" customFormat="1" ht="53.25" customHeight="1">
      <c r="A88" s="86" t="s">
        <v>80</v>
      </c>
      <c r="B88" s="87"/>
      <c r="C88" s="88"/>
      <c r="D88" s="205" t="s">
        <v>81</v>
      </c>
      <c r="E88" s="205"/>
      <c r="F88" s="205"/>
      <c r="G88" s="205"/>
      <c r="H88" s="205"/>
      <c r="I88" s="89"/>
      <c r="J88" s="205" t="s">
        <v>82</v>
      </c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  <c r="X88" s="205"/>
      <c r="Y88" s="205"/>
      <c r="Z88" s="205"/>
      <c r="AA88" s="205"/>
      <c r="AB88" s="205"/>
      <c r="AC88" s="205"/>
      <c r="AD88" s="205"/>
      <c r="AE88" s="205"/>
      <c r="AF88" s="205"/>
      <c r="AG88" s="203">
        <f>'Ova_VZálomu_cirkus - Věte...'!M30</f>
        <v>0</v>
      </c>
      <c r="AH88" s="204"/>
      <c r="AI88" s="204"/>
      <c r="AJ88" s="204"/>
      <c r="AK88" s="204"/>
      <c r="AL88" s="204"/>
      <c r="AM88" s="204"/>
      <c r="AN88" s="203">
        <f t="shared" si="0"/>
        <v>0</v>
      </c>
      <c r="AO88" s="204"/>
      <c r="AP88" s="204"/>
      <c r="AQ88" s="90"/>
      <c r="AS88" s="91">
        <f>'Ova_VZálomu_cirkus - Věte...'!M28</f>
        <v>0</v>
      </c>
      <c r="AT88" s="92">
        <f t="shared" si="1"/>
        <v>0</v>
      </c>
      <c r="AU88" s="93">
        <f>'Ova_VZálomu_cirkus - Věte...'!W123</f>
        <v>0</v>
      </c>
      <c r="AV88" s="92">
        <f>'Ova_VZálomu_cirkus - Věte...'!M32</f>
        <v>0</v>
      </c>
      <c r="AW88" s="92">
        <f>'Ova_VZálomu_cirkus - Věte...'!M33</f>
        <v>0</v>
      </c>
      <c r="AX88" s="92">
        <f>'Ova_VZálomu_cirkus - Věte...'!M34</f>
        <v>0</v>
      </c>
      <c r="AY88" s="92">
        <f>'Ova_VZálomu_cirkus - Věte...'!M35</f>
        <v>0</v>
      </c>
      <c r="AZ88" s="92">
        <f>'Ova_VZálomu_cirkus - Věte...'!H32</f>
        <v>0</v>
      </c>
      <c r="BA88" s="92">
        <f>'Ova_VZálomu_cirkus - Věte...'!H33</f>
        <v>0</v>
      </c>
      <c r="BB88" s="92">
        <f>'Ova_VZálomu_cirkus - Věte...'!H34</f>
        <v>0</v>
      </c>
      <c r="BC88" s="92">
        <f>'Ova_VZálomu_cirkus - Věte...'!H35</f>
        <v>0</v>
      </c>
      <c r="BD88" s="94">
        <f>'Ova_VZálomu_cirkus - Věte...'!H36</f>
        <v>0</v>
      </c>
      <c r="BT88" s="95" t="s">
        <v>83</v>
      </c>
      <c r="BV88" s="95" t="s">
        <v>77</v>
      </c>
      <c r="BW88" s="95" t="s">
        <v>84</v>
      </c>
      <c r="BX88" s="95" t="s">
        <v>78</v>
      </c>
    </row>
    <row r="89" spans="1:89" s="5" customFormat="1" ht="53.25" customHeight="1">
      <c r="A89" s="86" t="s">
        <v>80</v>
      </c>
      <c r="B89" s="87"/>
      <c r="C89" s="88"/>
      <c r="D89" s="205" t="s">
        <v>85</v>
      </c>
      <c r="E89" s="205"/>
      <c r="F89" s="205"/>
      <c r="G89" s="205"/>
      <c r="H89" s="205"/>
      <c r="I89" s="89"/>
      <c r="J89" s="205" t="s">
        <v>86</v>
      </c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  <c r="X89" s="205"/>
      <c r="Y89" s="205"/>
      <c r="Z89" s="205"/>
      <c r="AA89" s="205"/>
      <c r="AB89" s="205"/>
      <c r="AC89" s="205"/>
      <c r="AD89" s="205"/>
      <c r="AE89" s="205"/>
      <c r="AF89" s="205"/>
      <c r="AG89" s="203">
        <f>'Ova_VZálomu_levá - Větev ...'!M30</f>
        <v>0</v>
      </c>
      <c r="AH89" s="204"/>
      <c r="AI89" s="204"/>
      <c r="AJ89" s="204"/>
      <c r="AK89" s="204"/>
      <c r="AL89" s="204"/>
      <c r="AM89" s="204"/>
      <c r="AN89" s="203">
        <f t="shared" si="0"/>
        <v>0</v>
      </c>
      <c r="AO89" s="204"/>
      <c r="AP89" s="204"/>
      <c r="AQ89" s="90"/>
      <c r="AS89" s="91">
        <f>'Ova_VZálomu_levá - Větev ...'!M28</f>
        <v>0</v>
      </c>
      <c r="AT89" s="92">
        <f t="shared" si="1"/>
        <v>0</v>
      </c>
      <c r="AU89" s="93">
        <f>'Ova_VZálomu_levá - Větev ...'!W123</f>
        <v>0</v>
      </c>
      <c r="AV89" s="92">
        <f>'Ova_VZálomu_levá - Větev ...'!M32</f>
        <v>0</v>
      </c>
      <c r="AW89" s="92">
        <f>'Ova_VZálomu_levá - Větev ...'!M33</f>
        <v>0</v>
      </c>
      <c r="AX89" s="92">
        <f>'Ova_VZálomu_levá - Větev ...'!M34</f>
        <v>0</v>
      </c>
      <c r="AY89" s="92">
        <f>'Ova_VZálomu_levá - Větev ...'!M35</f>
        <v>0</v>
      </c>
      <c r="AZ89" s="92">
        <f>'Ova_VZálomu_levá - Větev ...'!H32</f>
        <v>0</v>
      </c>
      <c r="BA89" s="92">
        <f>'Ova_VZálomu_levá - Větev ...'!H33</f>
        <v>0</v>
      </c>
      <c r="BB89" s="92">
        <f>'Ova_VZálomu_levá - Větev ...'!H34</f>
        <v>0</v>
      </c>
      <c r="BC89" s="92">
        <f>'Ova_VZálomu_levá - Větev ...'!H35</f>
        <v>0</v>
      </c>
      <c r="BD89" s="94">
        <f>'Ova_VZálomu_levá - Větev ...'!H36</f>
        <v>0</v>
      </c>
      <c r="BT89" s="95" t="s">
        <v>83</v>
      </c>
      <c r="BV89" s="95" t="s">
        <v>77</v>
      </c>
      <c r="BW89" s="95" t="s">
        <v>87</v>
      </c>
      <c r="BX89" s="95" t="s">
        <v>78</v>
      </c>
    </row>
    <row r="90" spans="1:89" s="5" customFormat="1" ht="53.25" customHeight="1">
      <c r="A90" s="86" t="s">
        <v>80</v>
      </c>
      <c r="B90" s="87"/>
      <c r="C90" s="88"/>
      <c r="D90" s="205" t="s">
        <v>88</v>
      </c>
      <c r="E90" s="205"/>
      <c r="F90" s="205"/>
      <c r="G90" s="205"/>
      <c r="H90" s="205"/>
      <c r="I90" s="89"/>
      <c r="J90" s="205" t="s">
        <v>89</v>
      </c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05"/>
      <c r="X90" s="205"/>
      <c r="Y90" s="205"/>
      <c r="Z90" s="205"/>
      <c r="AA90" s="205"/>
      <c r="AB90" s="205"/>
      <c r="AC90" s="205"/>
      <c r="AD90" s="205"/>
      <c r="AE90" s="205"/>
      <c r="AF90" s="205"/>
      <c r="AG90" s="203">
        <f>'Ova_VZálomu_otop - Montáž...'!M30</f>
        <v>0</v>
      </c>
      <c r="AH90" s="204"/>
      <c r="AI90" s="204"/>
      <c r="AJ90" s="204"/>
      <c r="AK90" s="204"/>
      <c r="AL90" s="204"/>
      <c r="AM90" s="204"/>
      <c r="AN90" s="203">
        <f t="shared" si="0"/>
        <v>0</v>
      </c>
      <c r="AO90" s="204"/>
      <c r="AP90" s="204"/>
      <c r="AQ90" s="90"/>
      <c r="AS90" s="91">
        <f>'Ova_VZálomu_otop - Montáž...'!M28</f>
        <v>0</v>
      </c>
      <c r="AT90" s="92">
        <f t="shared" si="1"/>
        <v>0</v>
      </c>
      <c r="AU90" s="93">
        <f>'Ova_VZálomu_otop - Montáž...'!W123</f>
        <v>0</v>
      </c>
      <c r="AV90" s="92">
        <f>'Ova_VZálomu_otop - Montáž...'!M32</f>
        <v>0</v>
      </c>
      <c r="AW90" s="92">
        <f>'Ova_VZálomu_otop - Montáž...'!M33</f>
        <v>0</v>
      </c>
      <c r="AX90" s="92">
        <f>'Ova_VZálomu_otop - Montáž...'!M34</f>
        <v>0</v>
      </c>
      <c r="AY90" s="92">
        <f>'Ova_VZálomu_otop - Montáž...'!M35</f>
        <v>0</v>
      </c>
      <c r="AZ90" s="92">
        <f>'Ova_VZálomu_otop - Montáž...'!H32</f>
        <v>0</v>
      </c>
      <c r="BA90" s="92">
        <f>'Ova_VZálomu_otop - Montáž...'!H33</f>
        <v>0</v>
      </c>
      <c r="BB90" s="92">
        <f>'Ova_VZálomu_otop - Montáž...'!H34</f>
        <v>0</v>
      </c>
      <c r="BC90" s="92">
        <f>'Ova_VZálomu_otop - Montáž...'!H35</f>
        <v>0</v>
      </c>
      <c r="BD90" s="94">
        <f>'Ova_VZálomu_otop - Montáž...'!H36</f>
        <v>0</v>
      </c>
      <c r="BT90" s="95" t="s">
        <v>83</v>
      </c>
      <c r="BV90" s="95" t="s">
        <v>77</v>
      </c>
      <c r="BW90" s="95" t="s">
        <v>90</v>
      </c>
      <c r="BX90" s="95" t="s">
        <v>78</v>
      </c>
    </row>
    <row r="91" spans="1:89" s="5" customFormat="1" ht="53.25" customHeight="1">
      <c r="A91" s="86" t="s">
        <v>80</v>
      </c>
      <c r="B91" s="87"/>
      <c r="C91" s="88"/>
      <c r="D91" s="205" t="s">
        <v>91</v>
      </c>
      <c r="E91" s="205"/>
      <c r="F91" s="205"/>
      <c r="G91" s="205"/>
      <c r="H91" s="205"/>
      <c r="I91" s="89"/>
      <c r="J91" s="205" t="s">
        <v>92</v>
      </c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  <c r="X91" s="205"/>
      <c r="Y91" s="205"/>
      <c r="Z91" s="205"/>
      <c r="AA91" s="205"/>
      <c r="AB91" s="205"/>
      <c r="AC91" s="205"/>
      <c r="AD91" s="205"/>
      <c r="AE91" s="205"/>
      <c r="AF91" s="205"/>
      <c r="AG91" s="203">
        <f>'Ova_VZálomu_dem - Demontáž'!M30</f>
        <v>0</v>
      </c>
      <c r="AH91" s="204"/>
      <c r="AI91" s="204"/>
      <c r="AJ91" s="204"/>
      <c r="AK91" s="204"/>
      <c r="AL91" s="204"/>
      <c r="AM91" s="204"/>
      <c r="AN91" s="203">
        <f t="shared" si="0"/>
        <v>0</v>
      </c>
      <c r="AO91" s="204"/>
      <c r="AP91" s="204"/>
      <c r="AQ91" s="90"/>
      <c r="AS91" s="91">
        <f>'Ova_VZálomu_dem - Demontáž'!M28</f>
        <v>0</v>
      </c>
      <c r="AT91" s="92">
        <f t="shared" si="1"/>
        <v>0</v>
      </c>
      <c r="AU91" s="93">
        <f>'Ova_VZálomu_dem - Demontáž'!W123</f>
        <v>0</v>
      </c>
      <c r="AV91" s="92">
        <f>'Ova_VZálomu_dem - Demontáž'!M32</f>
        <v>0</v>
      </c>
      <c r="AW91" s="92">
        <f>'Ova_VZálomu_dem - Demontáž'!M33</f>
        <v>0</v>
      </c>
      <c r="AX91" s="92">
        <f>'Ova_VZálomu_dem - Demontáž'!M34</f>
        <v>0</v>
      </c>
      <c r="AY91" s="92">
        <f>'Ova_VZálomu_dem - Demontáž'!M35</f>
        <v>0</v>
      </c>
      <c r="AZ91" s="92">
        <f>'Ova_VZálomu_dem - Demontáž'!H32</f>
        <v>0</v>
      </c>
      <c r="BA91" s="92">
        <f>'Ova_VZálomu_dem - Demontáž'!H33</f>
        <v>0</v>
      </c>
      <c r="BB91" s="92">
        <f>'Ova_VZálomu_dem - Demontáž'!H34</f>
        <v>0</v>
      </c>
      <c r="BC91" s="92">
        <f>'Ova_VZálomu_dem - Demontáž'!H35</f>
        <v>0</v>
      </c>
      <c r="BD91" s="94">
        <f>'Ova_VZálomu_dem - Demontáž'!H36</f>
        <v>0</v>
      </c>
      <c r="BT91" s="95" t="s">
        <v>83</v>
      </c>
      <c r="BV91" s="95" t="s">
        <v>77</v>
      </c>
      <c r="BW91" s="95" t="s">
        <v>93</v>
      </c>
      <c r="BX91" s="95" t="s">
        <v>78</v>
      </c>
    </row>
    <row r="92" spans="1:89" s="5" customFormat="1" ht="53.25" customHeight="1">
      <c r="A92" s="86" t="s">
        <v>80</v>
      </c>
      <c r="B92" s="87"/>
      <c r="C92" s="88"/>
      <c r="D92" s="205" t="s">
        <v>94</v>
      </c>
      <c r="E92" s="205"/>
      <c r="F92" s="205"/>
      <c r="G92" s="205"/>
      <c r="H92" s="205"/>
      <c r="I92" s="89"/>
      <c r="J92" s="205" t="s">
        <v>95</v>
      </c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3">
        <f>'Ova_VZálomu_pravá - Větev...'!M30</f>
        <v>0</v>
      </c>
      <c r="AH92" s="204"/>
      <c r="AI92" s="204"/>
      <c r="AJ92" s="204"/>
      <c r="AK92" s="204"/>
      <c r="AL92" s="204"/>
      <c r="AM92" s="204"/>
      <c r="AN92" s="203">
        <f t="shared" si="0"/>
        <v>0</v>
      </c>
      <c r="AO92" s="204"/>
      <c r="AP92" s="204"/>
      <c r="AQ92" s="90"/>
      <c r="AS92" s="96">
        <f>'Ova_VZálomu_pravá - Větev...'!M28</f>
        <v>0</v>
      </c>
      <c r="AT92" s="97">
        <f t="shared" si="1"/>
        <v>0</v>
      </c>
      <c r="AU92" s="98">
        <f>'Ova_VZálomu_pravá - Větev...'!W123</f>
        <v>0</v>
      </c>
      <c r="AV92" s="97">
        <f>'Ova_VZálomu_pravá - Větev...'!M32</f>
        <v>0</v>
      </c>
      <c r="AW92" s="97">
        <f>'Ova_VZálomu_pravá - Větev...'!M33</f>
        <v>0</v>
      </c>
      <c r="AX92" s="97">
        <f>'Ova_VZálomu_pravá - Větev...'!M34</f>
        <v>0</v>
      </c>
      <c r="AY92" s="97">
        <f>'Ova_VZálomu_pravá - Větev...'!M35</f>
        <v>0</v>
      </c>
      <c r="AZ92" s="97">
        <f>'Ova_VZálomu_pravá - Větev...'!H32</f>
        <v>0</v>
      </c>
      <c r="BA92" s="97">
        <f>'Ova_VZálomu_pravá - Větev...'!H33</f>
        <v>0</v>
      </c>
      <c r="BB92" s="97">
        <f>'Ova_VZálomu_pravá - Větev...'!H34</f>
        <v>0</v>
      </c>
      <c r="BC92" s="97">
        <f>'Ova_VZálomu_pravá - Větev...'!H35</f>
        <v>0</v>
      </c>
      <c r="BD92" s="99">
        <f>'Ova_VZálomu_pravá - Větev...'!H36</f>
        <v>0</v>
      </c>
      <c r="BT92" s="95" t="s">
        <v>83</v>
      </c>
      <c r="BV92" s="95" t="s">
        <v>77</v>
      </c>
      <c r="BW92" s="95" t="s">
        <v>96</v>
      </c>
      <c r="BX92" s="95" t="s">
        <v>78</v>
      </c>
    </row>
    <row r="93" spans="1:89">
      <c r="B93" s="21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2"/>
    </row>
    <row r="94" spans="1:89" s="1" customFormat="1" ht="30" customHeight="1">
      <c r="B94" s="33"/>
      <c r="C94" s="78" t="s">
        <v>97</v>
      </c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207">
        <f>ROUND(SUM(AG95:AG98),2)</f>
        <v>0</v>
      </c>
      <c r="AH94" s="207"/>
      <c r="AI94" s="207"/>
      <c r="AJ94" s="207"/>
      <c r="AK94" s="207"/>
      <c r="AL94" s="207"/>
      <c r="AM94" s="207"/>
      <c r="AN94" s="207">
        <f>ROUND(SUM(AN95:AN98),2)</f>
        <v>0</v>
      </c>
      <c r="AO94" s="207"/>
      <c r="AP94" s="207"/>
      <c r="AQ94" s="35"/>
      <c r="AS94" s="74" t="s">
        <v>98</v>
      </c>
      <c r="AT94" s="75" t="s">
        <v>99</v>
      </c>
      <c r="AU94" s="75" t="s">
        <v>39</v>
      </c>
      <c r="AV94" s="76" t="s">
        <v>62</v>
      </c>
    </row>
    <row r="95" spans="1:89" s="1" customFormat="1" ht="19.899999999999999" customHeight="1">
      <c r="B95" s="33"/>
      <c r="C95" s="34"/>
      <c r="D95" s="100" t="s">
        <v>100</v>
      </c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210">
        <f>ROUND(AG87*AS95,2)</f>
        <v>0</v>
      </c>
      <c r="AH95" s="211"/>
      <c r="AI95" s="211"/>
      <c r="AJ95" s="211"/>
      <c r="AK95" s="211"/>
      <c r="AL95" s="211"/>
      <c r="AM95" s="211"/>
      <c r="AN95" s="211">
        <f>ROUND(AG95+AV95,2)</f>
        <v>0</v>
      </c>
      <c r="AO95" s="211"/>
      <c r="AP95" s="211"/>
      <c r="AQ95" s="35"/>
      <c r="AS95" s="101">
        <v>0</v>
      </c>
      <c r="AT95" s="102" t="s">
        <v>101</v>
      </c>
      <c r="AU95" s="102" t="s">
        <v>40</v>
      </c>
      <c r="AV95" s="103">
        <f>ROUND(IF(AU95="základní",AG95*L31,IF(AU95="snížená",AG95*L32,0)),2)</f>
        <v>0</v>
      </c>
      <c r="BV95" s="17" t="s">
        <v>102</v>
      </c>
      <c r="BY95" s="104">
        <f>IF(AU95="základní",AV95,0)</f>
        <v>0</v>
      </c>
      <c r="BZ95" s="104">
        <f>IF(AU95="snížená",AV95,0)</f>
        <v>0</v>
      </c>
      <c r="CA95" s="104">
        <v>0</v>
      </c>
      <c r="CB95" s="104">
        <v>0</v>
      </c>
      <c r="CC95" s="104">
        <v>0</v>
      </c>
      <c r="CD95" s="104">
        <f>IF(AU95="základní",AG95,0)</f>
        <v>0</v>
      </c>
      <c r="CE95" s="104">
        <f>IF(AU95="snížená",AG95,0)</f>
        <v>0</v>
      </c>
      <c r="CF95" s="104">
        <f>IF(AU95="zákl. přenesená",AG95,0)</f>
        <v>0</v>
      </c>
      <c r="CG95" s="104">
        <f>IF(AU95="sníž. přenesená",AG95,0)</f>
        <v>0</v>
      </c>
      <c r="CH95" s="104">
        <f>IF(AU95="nulová",AG95,0)</f>
        <v>0</v>
      </c>
      <c r="CI95" s="17">
        <f>IF(AU95="základní",1,IF(AU95="snížená",2,IF(AU95="zákl. přenesená",4,IF(AU95="sníž. přenesená",5,3))))</f>
        <v>1</v>
      </c>
      <c r="CJ95" s="17">
        <f>IF(AT95="stavební čast",1,IF(8895="investiční čast",2,3))</f>
        <v>1</v>
      </c>
      <c r="CK95" s="17" t="str">
        <f>IF(D95="Vyplň vlastní","","x")</f>
        <v>x</v>
      </c>
    </row>
    <row r="96" spans="1:89" s="1" customFormat="1" ht="19.899999999999999" customHeight="1">
      <c r="B96" s="33"/>
      <c r="C96" s="34"/>
      <c r="D96" s="208" t="s">
        <v>29</v>
      </c>
      <c r="E96" s="209"/>
      <c r="F96" s="209"/>
      <c r="G96" s="209"/>
      <c r="H96" s="209"/>
      <c r="I96" s="209"/>
      <c r="J96" s="209"/>
      <c r="K96" s="209"/>
      <c r="L96" s="209"/>
      <c r="M96" s="209"/>
      <c r="N96" s="209"/>
      <c r="O96" s="209"/>
      <c r="P96" s="209"/>
      <c r="Q96" s="209"/>
      <c r="R96" s="209"/>
      <c r="S96" s="209"/>
      <c r="T96" s="209"/>
      <c r="U96" s="209"/>
      <c r="V96" s="209"/>
      <c r="W96" s="209"/>
      <c r="X96" s="209"/>
      <c r="Y96" s="209"/>
      <c r="Z96" s="209"/>
      <c r="AA96" s="209"/>
      <c r="AB96" s="209"/>
      <c r="AC96" s="34"/>
      <c r="AD96" s="34"/>
      <c r="AE96" s="34"/>
      <c r="AF96" s="34"/>
      <c r="AG96" s="210">
        <f>AG87*AS96</f>
        <v>0</v>
      </c>
      <c r="AH96" s="211"/>
      <c r="AI96" s="211"/>
      <c r="AJ96" s="211"/>
      <c r="AK96" s="211"/>
      <c r="AL96" s="211"/>
      <c r="AM96" s="211"/>
      <c r="AN96" s="211">
        <f>AG96+AV96</f>
        <v>0</v>
      </c>
      <c r="AO96" s="211"/>
      <c r="AP96" s="211"/>
      <c r="AQ96" s="35"/>
      <c r="AS96" s="105">
        <v>0</v>
      </c>
      <c r="AT96" s="106" t="s">
        <v>101</v>
      </c>
      <c r="AU96" s="106" t="s">
        <v>40</v>
      </c>
      <c r="AV96" s="107">
        <f>ROUND(IF(AU96="nulová",0,IF(OR(AU96="základní",AU96="zákl. přenesená"),AG96*L31,AG96*L32)),2)</f>
        <v>0</v>
      </c>
      <c r="BV96" s="17" t="s">
        <v>103</v>
      </c>
      <c r="BY96" s="104">
        <f>IF(AU96="základní",AV96,0)</f>
        <v>0</v>
      </c>
      <c r="BZ96" s="104">
        <f>IF(AU96="snížená",AV96,0)</f>
        <v>0</v>
      </c>
      <c r="CA96" s="104">
        <f>IF(AU96="zákl. přenesená",AV96,0)</f>
        <v>0</v>
      </c>
      <c r="CB96" s="104">
        <f>IF(AU96="sníž. přenesená",AV96,0)</f>
        <v>0</v>
      </c>
      <c r="CC96" s="104">
        <f>IF(AU96="nulová",AV96,0)</f>
        <v>0</v>
      </c>
      <c r="CD96" s="104">
        <f>IF(AU96="základní",AG96,0)</f>
        <v>0</v>
      </c>
      <c r="CE96" s="104">
        <f>IF(AU96="snížená",AG96,0)</f>
        <v>0</v>
      </c>
      <c r="CF96" s="104">
        <f>IF(AU96="zákl. přenesená",AG96,0)</f>
        <v>0</v>
      </c>
      <c r="CG96" s="104">
        <f>IF(AU96="sníž. přenesená",AG96,0)</f>
        <v>0</v>
      </c>
      <c r="CH96" s="104">
        <f>IF(AU96="nulová",AG96,0)</f>
        <v>0</v>
      </c>
      <c r="CI96" s="17">
        <f>IF(AU96="základní",1,IF(AU96="snížená",2,IF(AU96="zákl. přenesená",4,IF(AU96="sníž. přenesená",5,3))))</f>
        <v>1</v>
      </c>
      <c r="CJ96" s="17">
        <f>IF(AT96="stavební čast",1,IF(8896="investiční čast",2,3))</f>
        <v>1</v>
      </c>
      <c r="CK96" s="17" t="str">
        <f>IF(D96="Vyplň vlastní","","x")</f>
        <v>x</v>
      </c>
    </row>
    <row r="97" spans="2:89" s="1" customFormat="1" ht="19.899999999999999" customHeight="1">
      <c r="B97" s="33"/>
      <c r="C97" s="34"/>
      <c r="D97" s="208" t="s">
        <v>29</v>
      </c>
      <c r="E97" s="209"/>
      <c r="F97" s="209"/>
      <c r="G97" s="209"/>
      <c r="H97" s="209"/>
      <c r="I97" s="209"/>
      <c r="J97" s="209"/>
      <c r="K97" s="209"/>
      <c r="L97" s="209"/>
      <c r="M97" s="209"/>
      <c r="N97" s="209"/>
      <c r="O97" s="209"/>
      <c r="P97" s="209"/>
      <c r="Q97" s="209"/>
      <c r="R97" s="209"/>
      <c r="S97" s="209"/>
      <c r="T97" s="209"/>
      <c r="U97" s="209"/>
      <c r="V97" s="209"/>
      <c r="W97" s="209"/>
      <c r="X97" s="209"/>
      <c r="Y97" s="209"/>
      <c r="Z97" s="209"/>
      <c r="AA97" s="209"/>
      <c r="AB97" s="209"/>
      <c r="AC97" s="34"/>
      <c r="AD97" s="34"/>
      <c r="AE97" s="34"/>
      <c r="AF97" s="34"/>
      <c r="AG97" s="210">
        <f>AG87*AS97</f>
        <v>0</v>
      </c>
      <c r="AH97" s="211"/>
      <c r="AI97" s="211"/>
      <c r="AJ97" s="211"/>
      <c r="AK97" s="211"/>
      <c r="AL97" s="211"/>
      <c r="AM97" s="211"/>
      <c r="AN97" s="211">
        <f>AG97+AV97</f>
        <v>0</v>
      </c>
      <c r="AO97" s="211"/>
      <c r="AP97" s="211"/>
      <c r="AQ97" s="35"/>
      <c r="AS97" s="105">
        <v>0</v>
      </c>
      <c r="AT97" s="106" t="s">
        <v>101</v>
      </c>
      <c r="AU97" s="106" t="s">
        <v>40</v>
      </c>
      <c r="AV97" s="107">
        <f>ROUND(IF(AU97="nulová",0,IF(OR(AU97="základní",AU97="zákl. přenesená"),AG97*L31,AG97*L32)),2)</f>
        <v>0</v>
      </c>
      <c r="BV97" s="17" t="s">
        <v>103</v>
      </c>
      <c r="BY97" s="104">
        <f>IF(AU97="základní",AV97,0)</f>
        <v>0</v>
      </c>
      <c r="BZ97" s="104">
        <f>IF(AU97="snížená",AV97,0)</f>
        <v>0</v>
      </c>
      <c r="CA97" s="104">
        <f>IF(AU97="zákl. přenesená",AV97,0)</f>
        <v>0</v>
      </c>
      <c r="CB97" s="104">
        <f>IF(AU97="sníž. přenesená",AV97,0)</f>
        <v>0</v>
      </c>
      <c r="CC97" s="104">
        <f>IF(AU97="nulová",AV97,0)</f>
        <v>0</v>
      </c>
      <c r="CD97" s="104">
        <f>IF(AU97="základní",AG97,0)</f>
        <v>0</v>
      </c>
      <c r="CE97" s="104">
        <f>IF(AU97="snížená",AG97,0)</f>
        <v>0</v>
      </c>
      <c r="CF97" s="104">
        <f>IF(AU97="zákl. přenesená",AG97,0)</f>
        <v>0</v>
      </c>
      <c r="CG97" s="104">
        <f>IF(AU97="sníž. přenesená",AG97,0)</f>
        <v>0</v>
      </c>
      <c r="CH97" s="104">
        <f>IF(AU97="nulová",AG97,0)</f>
        <v>0</v>
      </c>
      <c r="CI97" s="17">
        <f>IF(AU97="základní",1,IF(AU97="snížená",2,IF(AU97="zákl. přenesená",4,IF(AU97="sníž. přenesená",5,3))))</f>
        <v>1</v>
      </c>
      <c r="CJ97" s="17">
        <f>IF(AT97="stavební čast",1,IF(8897="investiční čast",2,3))</f>
        <v>1</v>
      </c>
      <c r="CK97" s="17" t="str">
        <f>IF(D97="Vyplň vlastní","","x")</f>
        <v>x</v>
      </c>
    </row>
    <row r="98" spans="2:89" s="1" customFormat="1" ht="19.899999999999999" customHeight="1">
      <c r="B98" s="33"/>
      <c r="C98" s="34"/>
      <c r="D98" s="208" t="s">
        <v>29</v>
      </c>
      <c r="E98" s="209"/>
      <c r="F98" s="209"/>
      <c r="G98" s="209"/>
      <c r="H98" s="209"/>
      <c r="I98" s="209"/>
      <c r="J98" s="209"/>
      <c r="K98" s="209"/>
      <c r="L98" s="209"/>
      <c r="M98" s="209"/>
      <c r="N98" s="209"/>
      <c r="O98" s="209"/>
      <c r="P98" s="209"/>
      <c r="Q98" s="209"/>
      <c r="R98" s="209"/>
      <c r="S98" s="209"/>
      <c r="T98" s="209"/>
      <c r="U98" s="209"/>
      <c r="V98" s="209"/>
      <c r="W98" s="209"/>
      <c r="X98" s="209"/>
      <c r="Y98" s="209"/>
      <c r="Z98" s="209"/>
      <c r="AA98" s="209"/>
      <c r="AB98" s="209"/>
      <c r="AC98" s="34"/>
      <c r="AD98" s="34"/>
      <c r="AE98" s="34"/>
      <c r="AF98" s="34"/>
      <c r="AG98" s="210">
        <f>AG87*AS98</f>
        <v>0</v>
      </c>
      <c r="AH98" s="211"/>
      <c r="AI98" s="211"/>
      <c r="AJ98" s="211"/>
      <c r="AK98" s="211"/>
      <c r="AL98" s="211"/>
      <c r="AM98" s="211"/>
      <c r="AN98" s="211">
        <f>AG98+AV98</f>
        <v>0</v>
      </c>
      <c r="AO98" s="211"/>
      <c r="AP98" s="211"/>
      <c r="AQ98" s="35"/>
      <c r="AS98" s="108">
        <v>0</v>
      </c>
      <c r="AT98" s="109" t="s">
        <v>101</v>
      </c>
      <c r="AU98" s="109" t="s">
        <v>40</v>
      </c>
      <c r="AV98" s="110">
        <f>ROUND(IF(AU98="nulová",0,IF(OR(AU98="základní",AU98="zákl. přenesená"),AG98*L31,AG98*L32)),2)</f>
        <v>0</v>
      </c>
      <c r="BV98" s="17" t="s">
        <v>103</v>
      </c>
      <c r="BY98" s="104">
        <f>IF(AU98="základní",AV98,0)</f>
        <v>0</v>
      </c>
      <c r="BZ98" s="104">
        <f>IF(AU98="snížená",AV98,0)</f>
        <v>0</v>
      </c>
      <c r="CA98" s="104">
        <f>IF(AU98="zákl. přenesená",AV98,0)</f>
        <v>0</v>
      </c>
      <c r="CB98" s="104">
        <f>IF(AU98="sníž. přenesená",AV98,0)</f>
        <v>0</v>
      </c>
      <c r="CC98" s="104">
        <f>IF(AU98="nulová",AV98,0)</f>
        <v>0</v>
      </c>
      <c r="CD98" s="104">
        <f>IF(AU98="základní",AG98,0)</f>
        <v>0</v>
      </c>
      <c r="CE98" s="104">
        <f>IF(AU98="snížená",AG98,0)</f>
        <v>0</v>
      </c>
      <c r="CF98" s="104">
        <f>IF(AU98="zákl. přenesená",AG98,0)</f>
        <v>0</v>
      </c>
      <c r="CG98" s="104">
        <f>IF(AU98="sníž. přenesená",AG98,0)</f>
        <v>0</v>
      </c>
      <c r="CH98" s="104">
        <f>IF(AU98="nulová",AG98,0)</f>
        <v>0</v>
      </c>
      <c r="CI98" s="17">
        <f>IF(AU98="základní",1,IF(AU98="snížená",2,IF(AU98="zákl. přenesená",4,IF(AU98="sníž. přenesená",5,3))))</f>
        <v>1</v>
      </c>
      <c r="CJ98" s="17">
        <f>IF(AT98="stavební čast",1,IF(8898="investiční čast",2,3))</f>
        <v>1</v>
      </c>
      <c r="CK98" s="17" t="str">
        <f>IF(D98="Vyplň vlastní","","x")</f>
        <v>x</v>
      </c>
    </row>
    <row r="99" spans="2:89" s="1" customFormat="1" ht="10.9" customHeight="1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5"/>
    </row>
    <row r="100" spans="2:89" s="1" customFormat="1" ht="30" customHeight="1">
      <c r="B100" s="33"/>
      <c r="C100" s="111" t="s">
        <v>104</v>
      </c>
      <c r="D100" s="112"/>
      <c r="E100" s="112"/>
      <c r="F100" s="112"/>
      <c r="G100" s="112"/>
      <c r="H100" s="112"/>
      <c r="I100" s="112"/>
      <c r="J100" s="112"/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112"/>
      <c r="AA100" s="112"/>
      <c r="AB100" s="112"/>
      <c r="AC100" s="112"/>
      <c r="AD100" s="112"/>
      <c r="AE100" s="112"/>
      <c r="AF100" s="112"/>
      <c r="AG100" s="212">
        <f>ROUND(AG87+AG94,2)</f>
        <v>0</v>
      </c>
      <c r="AH100" s="212"/>
      <c r="AI100" s="212"/>
      <c r="AJ100" s="212"/>
      <c r="AK100" s="212"/>
      <c r="AL100" s="212"/>
      <c r="AM100" s="212"/>
      <c r="AN100" s="212">
        <f>AN87+AN94</f>
        <v>0</v>
      </c>
      <c r="AO100" s="212"/>
      <c r="AP100" s="212"/>
      <c r="AQ100" s="35"/>
    </row>
    <row r="101" spans="2:89" s="1" customFormat="1" ht="6.95" customHeight="1"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L101" s="58"/>
      <c r="AM101" s="58"/>
      <c r="AN101" s="58"/>
      <c r="AO101" s="58"/>
      <c r="AP101" s="58"/>
      <c r="AQ101" s="59"/>
    </row>
  </sheetData>
  <mergeCells count="74">
    <mergeCell ref="AG100:AM100"/>
    <mergeCell ref="AN100:AP100"/>
    <mergeCell ref="AR2:BE2"/>
    <mergeCell ref="AG95:AM95"/>
    <mergeCell ref="AN95:AP95"/>
    <mergeCell ref="AN89:AP89"/>
    <mergeCell ref="AG89:AM89"/>
    <mergeCell ref="C76:AP76"/>
    <mergeCell ref="L78:AO78"/>
    <mergeCell ref="AM82:AP82"/>
    <mergeCell ref="AS82:AT84"/>
    <mergeCell ref="AM83:AP83"/>
    <mergeCell ref="L35:O35"/>
    <mergeCell ref="W35:AE35"/>
    <mergeCell ref="D97:AB97"/>
    <mergeCell ref="AG97:AM97"/>
    <mergeCell ref="AN97:AP97"/>
    <mergeCell ref="D98:AB98"/>
    <mergeCell ref="AG98:AM98"/>
    <mergeCell ref="AN98:AP98"/>
    <mergeCell ref="D96:AB96"/>
    <mergeCell ref="AG96:AM96"/>
    <mergeCell ref="AN96:AP96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AG94:AM94"/>
    <mergeCell ref="AN94:AP94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5:AU99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5:AT99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Ova_VZálomu_cirkus - Věte...'!C2" display="/"/>
    <hyperlink ref="A89" location="'Ova_VZálomu_levá - Větev ...'!C2" display="/"/>
    <hyperlink ref="A90" location="'Ova_VZálomu_otop - Montáž...'!C2" display="/"/>
    <hyperlink ref="A91" location="'Ova_VZálomu_dem - Demontáž'!C2" display="/"/>
    <hyperlink ref="A92" location="'Ova_VZálomu_pravá - Větev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71"/>
  <sheetViews>
    <sheetView showGridLines="0" workbookViewId="0">
      <pane ySplit="1" topLeftCell="A94" activePane="bottomLeft" state="frozen"/>
      <selection pane="bottomLeft" activeCell="A98" sqref="A98:XFD10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1"/>
      <c r="C1" s="11"/>
      <c r="D1" s="12" t="s">
        <v>1</v>
      </c>
      <c r="E1" s="11"/>
      <c r="F1" s="13" t="s">
        <v>105</v>
      </c>
      <c r="G1" s="13"/>
      <c r="H1" s="258" t="s">
        <v>106</v>
      </c>
      <c r="I1" s="258"/>
      <c r="J1" s="258"/>
      <c r="K1" s="258"/>
      <c r="L1" s="13" t="s">
        <v>107</v>
      </c>
      <c r="M1" s="11"/>
      <c r="N1" s="11"/>
      <c r="O1" s="12" t="s">
        <v>108</v>
      </c>
      <c r="P1" s="11"/>
      <c r="Q1" s="11"/>
      <c r="R1" s="11"/>
      <c r="S1" s="13" t="s">
        <v>109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13" t="s">
        <v>8</v>
      </c>
      <c r="T2" s="214"/>
      <c r="U2" s="214"/>
      <c r="V2" s="214"/>
      <c r="W2" s="214"/>
      <c r="X2" s="214"/>
      <c r="Y2" s="214"/>
      <c r="Z2" s="214"/>
      <c r="AA2" s="214"/>
      <c r="AB2" s="214"/>
      <c r="AC2" s="214"/>
      <c r="AT2" s="17" t="s">
        <v>84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110</v>
      </c>
    </row>
    <row r="4" spans="1:66" ht="36.950000000000003" customHeight="1">
      <c r="B4" s="21"/>
      <c r="C4" s="179" t="s">
        <v>111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19</v>
      </c>
      <c r="E6" s="25"/>
      <c r="F6" s="222" t="str">
        <f>'Rekapitulace stavby'!K6</f>
        <v>Úprava technologie ÚT v předávací stanici na ul. V Zálomu 1, Ostrava-Zábřeh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5"/>
      <c r="R6" s="22"/>
    </row>
    <row r="7" spans="1:66" s="1" customFormat="1" ht="32.85" customHeight="1">
      <c r="B7" s="33"/>
      <c r="C7" s="34"/>
      <c r="D7" s="28" t="s">
        <v>112</v>
      </c>
      <c r="E7" s="34"/>
      <c r="F7" s="185" t="s">
        <v>113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4"/>
      <c r="R7" s="35"/>
    </row>
    <row r="8" spans="1:66" s="1" customFormat="1" ht="14.45" customHeight="1">
      <c r="B8" s="33"/>
      <c r="C8" s="34"/>
      <c r="D8" s="29" t="s">
        <v>21</v>
      </c>
      <c r="E8" s="34"/>
      <c r="F8" s="27" t="s">
        <v>5</v>
      </c>
      <c r="G8" s="34"/>
      <c r="H8" s="34"/>
      <c r="I8" s="34"/>
      <c r="J8" s="34"/>
      <c r="K8" s="34"/>
      <c r="L8" s="34"/>
      <c r="M8" s="29" t="s">
        <v>22</v>
      </c>
      <c r="N8" s="34"/>
      <c r="O8" s="27" t="s">
        <v>5</v>
      </c>
      <c r="P8" s="34"/>
      <c r="Q8" s="34"/>
      <c r="R8" s="35"/>
    </row>
    <row r="9" spans="1:66" s="1" customFormat="1" ht="14.45" customHeight="1">
      <c r="B9" s="33"/>
      <c r="C9" s="34"/>
      <c r="D9" s="29" t="s">
        <v>23</v>
      </c>
      <c r="E9" s="34"/>
      <c r="F9" s="27" t="s">
        <v>24</v>
      </c>
      <c r="G9" s="34"/>
      <c r="H9" s="34"/>
      <c r="I9" s="34"/>
      <c r="J9" s="34"/>
      <c r="K9" s="34"/>
      <c r="L9" s="34"/>
      <c r="M9" s="29" t="s">
        <v>25</v>
      </c>
      <c r="N9" s="34"/>
      <c r="O9" s="225" t="str">
        <f>'Rekapitulace stavby'!AN8</f>
        <v>13. 6. 2017</v>
      </c>
      <c r="P9" s="226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27</v>
      </c>
      <c r="E11" s="34"/>
      <c r="F11" s="34"/>
      <c r="G11" s="34"/>
      <c r="H11" s="34"/>
      <c r="I11" s="34"/>
      <c r="J11" s="34"/>
      <c r="K11" s="34"/>
      <c r="L11" s="34"/>
      <c r="M11" s="29" t="s">
        <v>28</v>
      </c>
      <c r="N11" s="34"/>
      <c r="O11" s="183" t="str">
        <f>IF('Rekapitulace stavby'!AN10="","",'Rekapitulace stavby'!AN10)</f>
        <v/>
      </c>
      <c r="P11" s="183"/>
      <c r="Q11" s="34"/>
      <c r="R11" s="35"/>
    </row>
    <row r="12" spans="1:66" s="1" customFormat="1" ht="18" customHeight="1">
      <c r="B12" s="33"/>
      <c r="C12" s="34"/>
      <c r="D12" s="34"/>
      <c r="E12" s="27" t="str">
        <f>IF('Rekapitulace stavby'!E11="","",'Rekapitulace stavby'!E11)</f>
        <v xml:space="preserve"> </v>
      </c>
      <c r="F12" s="34"/>
      <c r="G12" s="34"/>
      <c r="H12" s="34"/>
      <c r="I12" s="34"/>
      <c r="J12" s="34"/>
      <c r="K12" s="34"/>
      <c r="L12" s="34"/>
      <c r="M12" s="29" t="s">
        <v>30</v>
      </c>
      <c r="N12" s="34"/>
      <c r="O12" s="183" t="str">
        <f>IF('Rekapitulace stavby'!AN11="","",'Rekapitulace stavby'!AN11)</f>
        <v/>
      </c>
      <c r="P12" s="183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31</v>
      </c>
      <c r="E14" s="34"/>
      <c r="F14" s="34"/>
      <c r="G14" s="34"/>
      <c r="H14" s="34"/>
      <c r="I14" s="34"/>
      <c r="J14" s="34"/>
      <c r="K14" s="34"/>
      <c r="L14" s="34"/>
      <c r="M14" s="29" t="s">
        <v>28</v>
      </c>
      <c r="N14" s="34"/>
      <c r="O14" s="227" t="str">
        <f>IF('Rekapitulace stavby'!AN13="","",'Rekapitulace stavby'!AN13)</f>
        <v xml:space="preserve"> </v>
      </c>
      <c r="P14" s="183"/>
      <c r="Q14" s="34"/>
      <c r="R14" s="35"/>
    </row>
    <row r="15" spans="1:66" s="1" customFormat="1" ht="18" customHeight="1">
      <c r="B15" s="33"/>
      <c r="C15" s="34"/>
      <c r="D15" s="34"/>
      <c r="E15" s="227" t="str">
        <f>IF('Rekapitulace stavby'!E14="","",'Rekapitulace stavby'!E14)</f>
        <v xml:space="preserve"> </v>
      </c>
      <c r="F15" s="228"/>
      <c r="G15" s="228"/>
      <c r="H15" s="228"/>
      <c r="I15" s="228"/>
      <c r="J15" s="228"/>
      <c r="K15" s="228"/>
      <c r="L15" s="228"/>
      <c r="M15" s="29" t="s">
        <v>30</v>
      </c>
      <c r="N15" s="34"/>
      <c r="O15" s="227" t="str">
        <f>IF('Rekapitulace stavby'!AN14="","",'Rekapitulace stavby'!AN14)</f>
        <v xml:space="preserve"> </v>
      </c>
      <c r="P15" s="183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32</v>
      </c>
      <c r="E17" s="34"/>
      <c r="F17" s="34"/>
      <c r="G17" s="34"/>
      <c r="H17" s="34"/>
      <c r="I17" s="34"/>
      <c r="J17" s="34"/>
      <c r="K17" s="34"/>
      <c r="L17" s="34"/>
      <c r="M17" s="29" t="s">
        <v>28</v>
      </c>
      <c r="N17" s="34"/>
      <c r="O17" s="183" t="str">
        <f>IF('Rekapitulace stavby'!AN16="","",'Rekapitulace stavby'!AN16)</f>
        <v/>
      </c>
      <c r="P17" s="183"/>
      <c r="Q17" s="34"/>
      <c r="R17" s="35"/>
    </row>
    <row r="18" spans="2:18" s="1" customFormat="1" ht="18" customHeight="1">
      <c r="B18" s="33"/>
      <c r="C18" s="34"/>
      <c r="D18" s="34"/>
      <c r="E18" s="27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29" t="s">
        <v>30</v>
      </c>
      <c r="N18" s="34"/>
      <c r="O18" s="183" t="str">
        <f>IF('Rekapitulace stavby'!AN17="","",'Rekapitulace stavby'!AN17)</f>
        <v/>
      </c>
      <c r="P18" s="183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34</v>
      </c>
      <c r="E20" s="34"/>
      <c r="F20" s="34"/>
      <c r="G20" s="34"/>
      <c r="H20" s="34"/>
      <c r="I20" s="34"/>
      <c r="J20" s="34"/>
      <c r="K20" s="34"/>
      <c r="L20" s="34"/>
      <c r="M20" s="29" t="s">
        <v>28</v>
      </c>
      <c r="N20" s="34"/>
      <c r="O20" s="183" t="str">
        <f>IF('Rekapitulace stavby'!AN19="","",'Rekapitulace stavby'!AN19)</f>
        <v/>
      </c>
      <c r="P20" s="183"/>
      <c r="Q20" s="34"/>
      <c r="R20" s="35"/>
    </row>
    <row r="21" spans="2:18" s="1" customFormat="1" ht="18" customHeight="1">
      <c r="B21" s="33"/>
      <c r="C21" s="34"/>
      <c r="D21" s="34"/>
      <c r="E21" s="27" t="str">
        <f>IF('Rekapitulace stavby'!E20="","",'Rekapitulace stavby'!E20)</f>
        <v xml:space="preserve"> </v>
      </c>
      <c r="F21" s="34"/>
      <c r="G21" s="34"/>
      <c r="H21" s="34"/>
      <c r="I21" s="34"/>
      <c r="J21" s="34"/>
      <c r="K21" s="34"/>
      <c r="L21" s="34"/>
      <c r="M21" s="29" t="s">
        <v>30</v>
      </c>
      <c r="N21" s="34"/>
      <c r="O21" s="183" t="str">
        <f>IF('Rekapitulace stavby'!AN20="","",'Rekapitulace stavby'!AN20)</f>
        <v/>
      </c>
      <c r="P21" s="183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35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188" t="s">
        <v>5</v>
      </c>
      <c r="F24" s="188"/>
      <c r="G24" s="188"/>
      <c r="H24" s="188"/>
      <c r="I24" s="188"/>
      <c r="J24" s="188"/>
      <c r="K24" s="188"/>
      <c r="L24" s="188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4" t="s">
        <v>114</v>
      </c>
      <c r="E27" s="34"/>
      <c r="F27" s="34"/>
      <c r="G27" s="34"/>
      <c r="H27" s="34"/>
      <c r="I27" s="34"/>
      <c r="J27" s="34"/>
      <c r="K27" s="34"/>
      <c r="L27" s="34"/>
      <c r="M27" s="189">
        <f>N88</f>
        <v>0</v>
      </c>
      <c r="N27" s="189"/>
      <c r="O27" s="189"/>
      <c r="P27" s="189"/>
      <c r="Q27" s="34"/>
      <c r="R27" s="35"/>
    </row>
    <row r="28" spans="2:18" s="1" customFormat="1" ht="14.45" customHeight="1">
      <c r="B28" s="33"/>
      <c r="C28" s="34"/>
      <c r="D28" s="32" t="s">
        <v>100</v>
      </c>
      <c r="E28" s="34"/>
      <c r="F28" s="34"/>
      <c r="G28" s="34"/>
      <c r="H28" s="34"/>
      <c r="I28" s="34"/>
      <c r="J28" s="34"/>
      <c r="K28" s="34"/>
      <c r="L28" s="34"/>
      <c r="M28" s="189">
        <f>N98</f>
        <v>0</v>
      </c>
      <c r="N28" s="189"/>
      <c r="O28" s="189"/>
      <c r="P28" s="189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15" t="s">
        <v>38</v>
      </c>
      <c r="E30" s="34"/>
      <c r="F30" s="34"/>
      <c r="G30" s="34"/>
      <c r="H30" s="34"/>
      <c r="I30" s="34"/>
      <c r="J30" s="34"/>
      <c r="K30" s="34"/>
      <c r="L30" s="34"/>
      <c r="M30" s="229">
        <f>ROUND(M27+M28,2)</f>
        <v>0</v>
      </c>
      <c r="N30" s="224"/>
      <c r="O30" s="224"/>
      <c r="P30" s="224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39</v>
      </c>
      <c r="E32" s="40" t="s">
        <v>40</v>
      </c>
      <c r="F32" s="41">
        <v>0.21</v>
      </c>
      <c r="G32" s="116" t="s">
        <v>41</v>
      </c>
      <c r="H32" s="230">
        <f>ROUND((((SUM(BE98:BE105)+SUM(BE123:BE164))+SUM(BE166:BE170))),2)</f>
        <v>0</v>
      </c>
      <c r="I32" s="224"/>
      <c r="J32" s="224"/>
      <c r="K32" s="34"/>
      <c r="L32" s="34"/>
      <c r="M32" s="230">
        <f>ROUND(((ROUND((SUM(BE98:BE105)+SUM(BE123:BE164)), 2)*F32)+SUM(BE166:BE170)*F32),2)</f>
        <v>0</v>
      </c>
      <c r="N32" s="224"/>
      <c r="O32" s="224"/>
      <c r="P32" s="224"/>
      <c r="Q32" s="34"/>
      <c r="R32" s="35"/>
    </row>
    <row r="33" spans="2:18" s="1" customFormat="1" ht="14.45" customHeight="1">
      <c r="B33" s="33"/>
      <c r="C33" s="34"/>
      <c r="D33" s="34"/>
      <c r="E33" s="40" t="s">
        <v>42</v>
      </c>
      <c r="F33" s="41">
        <v>0.15</v>
      </c>
      <c r="G33" s="116" t="s">
        <v>41</v>
      </c>
      <c r="H33" s="230">
        <f>ROUND((((SUM(BF98:BF105)+SUM(BF123:BF164))+SUM(BF166:BF170))),2)</f>
        <v>0</v>
      </c>
      <c r="I33" s="224"/>
      <c r="J33" s="224"/>
      <c r="K33" s="34"/>
      <c r="L33" s="34"/>
      <c r="M33" s="230">
        <f>ROUND(((ROUND((SUM(BF98:BF105)+SUM(BF123:BF164)), 2)*F33)+SUM(BF166:BF170)*F33),2)</f>
        <v>0</v>
      </c>
      <c r="N33" s="224"/>
      <c r="O33" s="224"/>
      <c r="P33" s="224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43</v>
      </c>
      <c r="F34" s="41">
        <v>0.21</v>
      </c>
      <c r="G34" s="116" t="s">
        <v>41</v>
      </c>
      <c r="H34" s="230">
        <f>ROUND((((SUM(BG98:BG105)+SUM(BG123:BG164))+SUM(BG166:BG170))),2)</f>
        <v>0</v>
      </c>
      <c r="I34" s="224"/>
      <c r="J34" s="224"/>
      <c r="K34" s="34"/>
      <c r="L34" s="34"/>
      <c r="M34" s="230">
        <v>0</v>
      </c>
      <c r="N34" s="224"/>
      <c r="O34" s="224"/>
      <c r="P34" s="224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44</v>
      </c>
      <c r="F35" s="41">
        <v>0.15</v>
      </c>
      <c r="G35" s="116" t="s">
        <v>41</v>
      </c>
      <c r="H35" s="230">
        <f>ROUND((((SUM(BH98:BH105)+SUM(BH123:BH164))+SUM(BH166:BH170))),2)</f>
        <v>0</v>
      </c>
      <c r="I35" s="224"/>
      <c r="J35" s="224"/>
      <c r="K35" s="34"/>
      <c r="L35" s="34"/>
      <c r="M35" s="230">
        <v>0</v>
      </c>
      <c r="N35" s="224"/>
      <c r="O35" s="224"/>
      <c r="P35" s="224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45</v>
      </c>
      <c r="F36" s="41">
        <v>0</v>
      </c>
      <c r="G36" s="116" t="s">
        <v>41</v>
      </c>
      <c r="H36" s="230">
        <f>ROUND((((SUM(BI98:BI105)+SUM(BI123:BI164))+SUM(BI166:BI170))),2)</f>
        <v>0</v>
      </c>
      <c r="I36" s="224"/>
      <c r="J36" s="224"/>
      <c r="K36" s="34"/>
      <c r="L36" s="34"/>
      <c r="M36" s="230">
        <v>0</v>
      </c>
      <c r="N36" s="224"/>
      <c r="O36" s="224"/>
      <c r="P36" s="224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12"/>
      <c r="D38" s="117" t="s">
        <v>46</v>
      </c>
      <c r="E38" s="73"/>
      <c r="F38" s="73"/>
      <c r="G38" s="118" t="s">
        <v>47</v>
      </c>
      <c r="H38" s="119" t="s">
        <v>48</v>
      </c>
      <c r="I38" s="73"/>
      <c r="J38" s="73"/>
      <c r="K38" s="73"/>
      <c r="L38" s="231">
        <f>SUM(M30:M36)</f>
        <v>0</v>
      </c>
      <c r="M38" s="231"/>
      <c r="N38" s="231"/>
      <c r="O38" s="231"/>
      <c r="P38" s="232"/>
      <c r="Q38" s="112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5">
      <c r="B50" s="33"/>
      <c r="C50" s="34"/>
      <c r="D50" s="48" t="s">
        <v>49</v>
      </c>
      <c r="E50" s="49"/>
      <c r="F50" s="49"/>
      <c r="G50" s="49"/>
      <c r="H50" s="50"/>
      <c r="I50" s="34"/>
      <c r="J50" s="48" t="s">
        <v>50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1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2"/>
    </row>
    <row r="52" spans="2:18">
      <c r="B52" s="21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2"/>
    </row>
    <row r="53" spans="2:18">
      <c r="B53" s="21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2"/>
    </row>
    <row r="54" spans="2:18">
      <c r="B54" s="21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2"/>
    </row>
    <row r="55" spans="2:18">
      <c r="B55" s="21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2"/>
    </row>
    <row r="56" spans="2:18">
      <c r="B56" s="21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2"/>
    </row>
    <row r="57" spans="2:18">
      <c r="B57" s="21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2"/>
    </row>
    <row r="58" spans="2:18">
      <c r="B58" s="21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2"/>
    </row>
    <row r="59" spans="2:18" s="1" customFormat="1" ht="15">
      <c r="B59" s="33"/>
      <c r="C59" s="34"/>
      <c r="D59" s="53" t="s">
        <v>51</v>
      </c>
      <c r="E59" s="54"/>
      <c r="F59" s="54"/>
      <c r="G59" s="55" t="s">
        <v>52</v>
      </c>
      <c r="H59" s="56"/>
      <c r="I59" s="34"/>
      <c r="J59" s="53" t="s">
        <v>51</v>
      </c>
      <c r="K59" s="54"/>
      <c r="L59" s="54"/>
      <c r="M59" s="54"/>
      <c r="N59" s="55" t="s">
        <v>52</v>
      </c>
      <c r="O59" s="54"/>
      <c r="P59" s="56"/>
      <c r="Q59" s="34"/>
      <c r="R59" s="35"/>
    </row>
    <row r="60" spans="2:18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5">
      <c r="B61" s="33"/>
      <c r="C61" s="34"/>
      <c r="D61" s="48" t="s">
        <v>53</v>
      </c>
      <c r="E61" s="49"/>
      <c r="F61" s="49"/>
      <c r="G61" s="49"/>
      <c r="H61" s="50"/>
      <c r="I61" s="34"/>
      <c r="J61" s="48" t="s">
        <v>54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1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2"/>
    </row>
    <row r="63" spans="2:18">
      <c r="B63" s="21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2"/>
    </row>
    <row r="64" spans="2:18">
      <c r="B64" s="21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2"/>
    </row>
    <row r="65" spans="2:18">
      <c r="B65" s="21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2"/>
    </row>
    <row r="66" spans="2:18">
      <c r="B66" s="21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2"/>
    </row>
    <row r="67" spans="2:18">
      <c r="B67" s="21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2"/>
    </row>
    <row r="68" spans="2:18">
      <c r="B68" s="21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2"/>
    </row>
    <row r="69" spans="2:18">
      <c r="B69" s="21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2"/>
    </row>
    <row r="70" spans="2:18" s="1" customFormat="1" ht="15">
      <c r="B70" s="33"/>
      <c r="C70" s="34"/>
      <c r="D70" s="53" t="s">
        <v>51</v>
      </c>
      <c r="E70" s="54"/>
      <c r="F70" s="54"/>
      <c r="G70" s="55" t="s">
        <v>52</v>
      </c>
      <c r="H70" s="56"/>
      <c r="I70" s="34"/>
      <c r="J70" s="53" t="s">
        <v>51</v>
      </c>
      <c r="K70" s="54"/>
      <c r="L70" s="54"/>
      <c r="M70" s="54"/>
      <c r="N70" s="55" t="s">
        <v>52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79" t="s">
        <v>115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9" t="s">
        <v>19</v>
      </c>
      <c r="D78" s="34"/>
      <c r="E78" s="34"/>
      <c r="F78" s="222" t="str">
        <f>F6</f>
        <v>Úprava technologie ÚT v předávací stanici na ul. V Zálomu 1, Ostrava-Zábřeh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4"/>
      <c r="R78" s="35"/>
    </row>
    <row r="79" spans="2:18" s="1" customFormat="1" ht="36.950000000000003" customHeight="1">
      <c r="B79" s="33"/>
      <c r="C79" s="67" t="s">
        <v>112</v>
      </c>
      <c r="D79" s="34"/>
      <c r="E79" s="34"/>
      <c r="F79" s="215" t="str">
        <f>F7</f>
        <v>Ova_VZálomu_cirkus - Větev pro Cirkus trochu jinak-montáž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29" t="s">
        <v>23</v>
      </c>
      <c r="D81" s="34"/>
      <c r="E81" s="34"/>
      <c r="F81" s="27" t="str">
        <f>F9</f>
        <v>Ostrava-Zábřeh</v>
      </c>
      <c r="G81" s="34"/>
      <c r="H81" s="34"/>
      <c r="I81" s="34"/>
      <c r="J81" s="34"/>
      <c r="K81" s="29" t="s">
        <v>25</v>
      </c>
      <c r="L81" s="34"/>
      <c r="M81" s="226" t="str">
        <f>IF(O9="","",O9)</f>
        <v>13. 6. 2017</v>
      </c>
      <c r="N81" s="226"/>
      <c r="O81" s="226"/>
      <c r="P81" s="226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29" t="s">
        <v>27</v>
      </c>
      <c r="D83" s="34"/>
      <c r="E83" s="34"/>
      <c r="F83" s="27" t="str">
        <f>E12</f>
        <v xml:space="preserve"> </v>
      </c>
      <c r="G83" s="34"/>
      <c r="H83" s="34"/>
      <c r="I83" s="34"/>
      <c r="J83" s="34"/>
      <c r="K83" s="29" t="s">
        <v>32</v>
      </c>
      <c r="L83" s="34"/>
      <c r="M83" s="183" t="str">
        <f>E18</f>
        <v xml:space="preserve"> </v>
      </c>
      <c r="N83" s="183"/>
      <c r="O83" s="183"/>
      <c r="P83" s="183"/>
      <c r="Q83" s="183"/>
      <c r="R83" s="35"/>
    </row>
    <row r="84" spans="2:47" s="1" customFormat="1" ht="14.45" customHeight="1">
      <c r="B84" s="33"/>
      <c r="C84" s="29" t="s">
        <v>31</v>
      </c>
      <c r="D84" s="34"/>
      <c r="E84" s="34"/>
      <c r="F84" s="27" t="str">
        <f>IF(E15="","",E15)</f>
        <v xml:space="preserve"> </v>
      </c>
      <c r="G84" s="34"/>
      <c r="H84" s="34"/>
      <c r="I84" s="34"/>
      <c r="J84" s="34"/>
      <c r="K84" s="29" t="s">
        <v>34</v>
      </c>
      <c r="L84" s="34"/>
      <c r="M84" s="183" t="str">
        <f>E21</f>
        <v xml:space="preserve"> </v>
      </c>
      <c r="N84" s="183"/>
      <c r="O84" s="183"/>
      <c r="P84" s="183"/>
      <c r="Q84" s="183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33" t="s">
        <v>116</v>
      </c>
      <c r="D86" s="234"/>
      <c r="E86" s="234"/>
      <c r="F86" s="234"/>
      <c r="G86" s="234"/>
      <c r="H86" s="112"/>
      <c r="I86" s="112"/>
      <c r="J86" s="112"/>
      <c r="K86" s="112"/>
      <c r="L86" s="112"/>
      <c r="M86" s="112"/>
      <c r="N86" s="233" t="s">
        <v>117</v>
      </c>
      <c r="O86" s="234"/>
      <c r="P86" s="234"/>
      <c r="Q86" s="234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20" t="s">
        <v>118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07">
        <f>N123</f>
        <v>0</v>
      </c>
      <c r="O88" s="235"/>
      <c r="P88" s="235"/>
      <c r="Q88" s="235"/>
      <c r="R88" s="35"/>
      <c r="AU88" s="17" t="s">
        <v>119</v>
      </c>
    </row>
    <row r="89" spans="2:47" s="6" customFormat="1" ht="24.95" customHeight="1">
      <c r="B89" s="121"/>
      <c r="C89" s="122"/>
      <c r="D89" s="123" t="s">
        <v>120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36">
        <f>N124</f>
        <v>0</v>
      </c>
      <c r="O89" s="237"/>
      <c r="P89" s="237"/>
      <c r="Q89" s="237"/>
      <c r="R89" s="124"/>
    </row>
    <row r="90" spans="2:47" s="7" customFormat="1" ht="19.899999999999999" customHeight="1">
      <c r="B90" s="125"/>
      <c r="C90" s="126"/>
      <c r="D90" s="100" t="s">
        <v>121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11">
        <f>N125</f>
        <v>0</v>
      </c>
      <c r="O90" s="238"/>
      <c r="P90" s="238"/>
      <c r="Q90" s="238"/>
      <c r="R90" s="127"/>
    </row>
    <row r="91" spans="2:47" s="7" customFormat="1" ht="19.899999999999999" customHeight="1">
      <c r="B91" s="125"/>
      <c r="C91" s="126"/>
      <c r="D91" s="100" t="s">
        <v>122</v>
      </c>
      <c r="E91" s="126"/>
      <c r="F91" s="126"/>
      <c r="G91" s="126"/>
      <c r="H91" s="126"/>
      <c r="I91" s="126"/>
      <c r="J91" s="126"/>
      <c r="K91" s="126"/>
      <c r="L91" s="126"/>
      <c r="M91" s="126"/>
      <c r="N91" s="211">
        <f>N130</f>
        <v>0</v>
      </c>
      <c r="O91" s="238"/>
      <c r="P91" s="238"/>
      <c r="Q91" s="238"/>
      <c r="R91" s="127"/>
    </row>
    <row r="92" spans="2:47" s="7" customFormat="1" ht="19.899999999999999" customHeight="1">
      <c r="B92" s="125"/>
      <c r="C92" s="126"/>
      <c r="D92" s="100" t="s">
        <v>123</v>
      </c>
      <c r="E92" s="126"/>
      <c r="F92" s="126"/>
      <c r="G92" s="126"/>
      <c r="H92" s="126"/>
      <c r="I92" s="126"/>
      <c r="J92" s="126"/>
      <c r="K92" s="126"/>
      <c r="L92" s="126"/>
      <c r="M92" s="126"/>
      <c r="N92" s="211">
        <f>N134</f>
        <v>0</v>
      </c>
      <c r="O92" s="238"/>
      <c r="P92" s="238"/>
      <c r="Q92" s="238"/>
      <c r="R92" s="127"/>
    </row>
    <row r="93" spans="2:47" s="7" customFormat="1" ht="19.899999999999999" customHeight="1">
      <c r="B93" s="125"/>
      <c r="C93" s="126"/>
      <c r="D93" s="100" t="s">
        <v>124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11">
        <f>N143</f>
        <v>0</v>
      </c>
      <c r="O93" s="238"/>
      <c r="P93" s="238"/>
      <c r="Q93" s="238"/>
      <c r="R93" s="127"/>
    </row>
    <row r="94" spans="2:47" s="7" customFormat="1" ht="19.899999999999999" customHeight="1">
      <c r="B94" s="125"/>
      <c r="C94" s="126"/>
      <c r="D94" s="100" t="s">
        <v>125</v>
      </c>
      <c r="E94" s="126"/>
      <c r="F94" s="126"/>
      <c r="G94" s="126"/>
      <c r="H94" s="126"/>
      <c r="I94" s="126"/>
      <c r="J94" s="126"/>
      <c r="K94" s="126"/>
      <c r="L94" s="126"/>
      <c r="M94" s="126"/>
      <c r="N94" s="211">
        <f>N159</f>
        <v>0</v>
      </c>
      <c r="O94" s="238"/>
      <c r="P94" s="238"/>
      <c r="Q94" s="238"/>
      <c r="R94" s="127"/>
    </row>
    <row r="95" spans="2:47" s="7" customFormat="1" ht="19.899999999999999" customHeight="1">
      <c r="B95" s="125"/>
      <c r="C95" s="126"/>
      <c r="D95" s="100" t="s">
        <v>126</v>
      </c>
      <c r="E95" s="126"/>
      <c r="F95" s="126"/>
      <c r="G95" s="126"/>
      <c r="H95" s="126"/>
      <c r="I95" s="126"/>
      <c r="J95" s="126"/>
      <c r="K95" s="126"/>
      <c r="L95" s="126"/>
      <c r="M95" s="126"/>
      <c r="N95" s="211">
        <f>N163</f>
        <v>0</v>
      </c>
      <c r="O95" s="238"/>
      <c r="P95" s="238"/>
      <c r="Q95" s="238"/>
      <c r="R95" s="127"/>
    </row>
    <row r="96" spans="2:47" s="6" customFormat="1" ht="21.75" customHeight="1">
      <c r="B96" s="121"/>
      <c r="C96" s="122"/>
      <c r="D96" s="123"/>
      <c r="E96" s="122"/>
      <c r="F96" s="122"/>
      <c r="G96" s="122"/>
      <c r="H96" s="122"/>
      <c r="I96" s="122"/>
      <c r="J96" s="122"/>
      <c r="K96" s="122"/>
      <c r="L96" s="122"/>
      <c r="M96" s="122"/>
      <c r="N96" s="239"/>
      <c r="O96" s="237"/>
      <c r="P96" s="237"/>
      <c r="Q96" s="237"/>
      <c r="R96" s="124"/>
    </row>
    <row r="97" spans="2:65" s="1" customFormat="1" ht="21.7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</row>
    <row r="98" spans="2:65" s="1" customFormat="1" ht="29.25" customHeight="1">
      <c r="B98" s="33"/>
      <c r="C98" s="120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235"/>
      <c r="O98" s="240"/>
      <c r="P98" s="240"/>
      <c r="Q98" s="240"/>
      <c r="R98" s="35"/>
      <c r="T98" s="128"/>
      <c r="U98" s="129"/>
    </row>
    <row r="99" spans="2:65" s="1" customFormat="1" ht="18" customHeight="1">
      <c r="B99" s="130"/>
      <c r="C99" s="131"/>
      <c r="D99" s="208"/>
      <c r="E99" s="241"/>
      <c r="F99" s="241"/>
      <c r="G99" s="241"/>
      <c r="H99" s="241"/>
      <c r="I99" s="131"/>
      <c r="J99" s="131"/>
      <c r="K99" s="131"/>
      <c r="L99" s="131"/>
      <c r="M99" s="131"/>
      <c r="N99" s="210"/>
      <c r="O99" s="242"/>
      <c r="P99" s="242"/>
      <c r="Q99" s="242"/>
      <c r="R99" s="133"/>
      <c r="S99" s="131"/>
      <c r="T99" s="134"/>
      <c r="U99" s="135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7"/>
      <c r="AZ99" s="136"/>
      <c r="BA99" s="136"/>
      <c r="BB99" s="136"/>
      <c r="BC99" s="136"/>
      <c r="BD99" s="136"/>
      <c r="BE99" s="138"/>
      <c r="BF99" s="138"/>
      <c r="BG99" s="138"/>
      <c r="BH99" s="138"/>
      <c r="BI99" s="138"/>
      <c r="BJ99" s="137"/>
      <c r="BK99" s="136"/>
      <c r="BL99" s="136"/>
      <c r="BM99" s="136"/>
    </row>
    <row r="100" spans="2:65" s="1" customFormat="1" ht="18" customHeight="1">
      <c r="B100" s="130"/>
      <c r="C100" s="131"/>
      <c r="D100" s="208"/>
      <c r="E100" s="241"/>
      <c r="F100" s="241"/>
      <c r="G100" s="241"/>
      <c r="H100" s="241"/>
      <c r="I100" s="131"/>
      <c r="J100" s="131"/>
      <c r="K100" s="131"/>
      <c r="L100" s="131"/>
      <c r="M100" s="131"/>
      <c r="N100" s="210"/>
      <c r="O100" s="242"/>
      <c r="P100" s="242"/>
      <c r="Q100" s="242"/>
      <c r="R100" s="133"/>
      <c r="S100" s="131"/>
      <c r="T100" s="134"/>
      <c r="U100" s="135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7"/>
      <c r="AZ100" s="136"/>
      <c r="BA100" s="136"/>
      <c r="BB100" s="136"/>
      <c r="BC100" s="136"/>
      <c r="BD100" s="136"/>
      <c r="BE100" s="138"/>
      <c r="BF100" s="138"/>
      <c r="BG100" s="138"/>
      <c r="BH100" s="138"/>
      <c r="BI100" s="138"/>
      <c r="BJ100" s="137"/>
      <c r="BK100" s="136"/>
      <c r="BL100" s="136"/>
      <c r="BM100" s="136"/>
    </row>
    <row r="101" spans="2:65" s="1" customFormat="1" ht="18" customHeight="1">
      <c r="B101" s="130"/>
      <c r="C101" s="131"/>
      <c r="D101" s="208"/>
      <c r="E101" s="241"/>
      <c r="F101" s="241"/>
      <c r="G101" s="241"/>
      <c r="H101" s="241"/>
      <c r="I101" s="131"/>
      <c r="J101" s="131"/>
      <c r="K101" s="131"/>
      <c r="L101" s="131"/>
      <c r="M101" s="131"/>
      <c r="N101" s="210"/>
      <c r="O101" s="242"/>
      <c r="P101" s="242"/>
      <c r="Q101" s="242"/>
      <c r="R101" s="133"/>
      <c r="S101" s="131"/>
      <c r="T101" s="134"/>
      <c r="U101" s="135"/>
      <c r="V101" s="136"/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7"/>
      <c r="AZ101" s="136"/>
      <c r="BA101" s="136"/>
      <c r="BB101" s="136"/>
      <c r="BC101" s="136"/>
      <c r="BD101" s="136"/>
      <c r="BE101" s="138"/>
      <c r="BF101" s="138"/>
      <c r="BG101" s="138"/>
      <c r="BH101" s="138"/>
      <c r="BI101" s="138"/>
      <c r="BJ101" s="137"/>
      <c r="BK101" s="136"/>
      <c r="BL101" s="136"/>
      <c r="BM101" s="136"/>
    </row>
    <row r="102" spans="2:65" s="1" customFormat="1" ht="18" customHeight="1">
      <c r="B102" s="130"/>
      <c r="C102" s="131"/>
      <c r="D102" s="208"/>
      <c r="E102" s="241"/>
      <c r="F102" s="241"/>
      <c r="G102" s="241"/>
      <c r="H102" s="241"/>
      <c r="I102" s="131"/>
      <c r="J102" s="131"/>
      <c r="K102" s="131"/>
      <c r="L102" s="131"/>
      <c r="M102" s="131"/>
      <c r="N102" s="210"/>
      <c r="O102" s="242"/>
      <c r="P102" s="242"/>
      <c r="Q102" s="242"/>
      <c r="R102" s="133"/>
      <c r="S102" s="131"/>
      <c r="T102" s="134"/>
      <c r="U102" s="135"/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7"/>
      <c r="AZ102" s="136"/>
      <c r="BA102" s="136"/>
      <c r="BB102" s="136"/>
      <c r="BC102" s="136"/>
      <c r="BD102" s="136"/>
      <c r="BE102" s="138"/>
      <c r="BF102" s="138"/>
      <c r="BG102" s="138"/>
      <c r="BH102" s="138"/>
      <c r="BI102" s="138"/>
      <c r="BJ102" s="137"/>
      <c r="BK102" s="136"/>
      <c r="BL102" s="136"/>
      <c r="BM102" s="136"/>
    </row>
    <row r="103" spans="2:65" s="1" customFormat="1" ht="18" customHeight="1">
      <c r="B103" s="130"/>
      <c r="C103" s="131"/>
      <c r="D103" s="208"/>
      <c r="E103" s="241"/>
      <c r="F103" s="241"/>
      <c r="G103" s="241"/>
      <c r="H103" s="241"/>
      <c r="I103" s="131"/>
      <c r="J103" s="131"/>
      <c r="K103" s="131"/>
      <c r="L103" s="131"/>
      <c r="M103" s="131"/>
      <c r="N103" s="210"/>
      <c r="O103" s="242"/>
      <c r="P103" s="242"/>
      <c r="Q103" s="242"/>
      <c r="R103" s="133"/>
      <c r="S103" s="131"/>
      <c r="T103" s="134"/>
      <c r="U103" s="135"/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7"/>
      <c r="AZ103" s="136"/>
      <c r="BA103" s="136"/>
      <c r="BB103" s="136"/>
      <c r="BC103" s="136"/>
      <c r="BD103" s="136"/>
      <c r="BE103" s="138"/>
      <c r="BF103" s="138"/>
      <c r="BG103" s="138"/>
      <c r="BH103" s="138"/>
      <c r="BI103" s="138"/>
      <c r="BJ103" s="137"/>
      <c r="BK103" s="136"/>
      <c r="BL103" s="136"/>
      <c r="BM103" s="136"/>
    </row>
    <row r="104" spans="2:65" s="1" customFormat="1" ht="18" customHeight="1">
      <c r="B104" s="130"/>
      <c r="C104" s="131"/>
      <c r="D104" s="132"/>
      <c r="E104" s="131"/>
      <c r="F104" s="131"/>
      <c r="G104" s="131"/>
      <c r="H104" s="131"/>
      <c r="I104" s="131"/>
      <c r="J104" s="131"/>
      <c r="K104" s="131"/>
      <c r="L104" s="131"/>
      <c r="M104" s="131"/>
      <c r="N104" s="210"/>
      <c r="O104" s="242"/>
      <c r="P104" s="242"/>
      <c r="Q104" s="242"/>
      <c r="R104" s="133"/>
      <c r="S104" s="131"/>
      <c r="T104" s="139"/>
      <c r="U104" s="140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7"/>
      <c r="AZ104" s="136"/>
      <c r="BA104" s="136"/>
      <c r="BB104" s="136"/>
      <c r="BC104" s="136"/>
      <c r="BD104" s="136"/>
      <c r="BE104" s="138"/>
      <c r="BF104" s="138"/>
      <c r="BG104" s="138"/>
      <c r="BH104" s="138"/>
      <c r="BI104" s="138"/>
      <c r="BJ104" s="137"/>
      <c r="BK104" s="136"/>
      <c r="BL104" s="136"/>
      <c r="BM104" s="136"/>
    </row>
    <row r="105" spans="2:65" s="1" customFormat="1"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spans="2:65" s="1" customFormat="1" ht="29.25" customHeight="1">
      <c r="B106" s="33"/>
      <c r="C106" s="111" t="s">
        <v>104</v>
      </c>
      <c r="D106" s="112"/>
      <c r="E106" s="112"/>
      <c r="F106" s="112"/>
      <c r="G106" s="112"/>
      <c r="H106" s="112"/>
      <c r="I106" s="112"/>
      <c r="J106" s="112"/>
      <c r="K106" s="112"/>
      <c r="L106" s="212">
        <f>ROUND(SUM(N88+N98),2)</f>
        <v>0</v>
      </c>
      <c r="M106" s="212"/>
      <c r="N106" s="212"/>
      <c r="O106" s="212"/>
      <c r="P106" s="212"/>
      <c r="Q106" s="212"/>
      <c r="R106" s="35"/>
    </row>
    <row r="107" spans="2:65" s="1" customFormat="1" ht="6.95" customHeight="1"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9"/>
    </row>
    <row r="111" spans="2:65" s="1" customFormat="1" ht="6.95" customHeight="1"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2"/>
    </row>
    <row r="112" spans="2:65" s="1" customFormat="1" ht="36.950000000000003" customHeight="1">
      <c r="B112" s="33"/>
      <c r="C112" s="179" t="s">
        <v>127</v>
      </c>
      <c r="D112" s="224"/>
      <c r="E112" s="224"/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35"/>
    </row>
    <row r="113" spans="2:65" s="1" customFormat="1" ht="6.95" customHeight="1"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spans="2:65" s="1" customFormat="1" ht="30" customHeight="1">
      <c r="B114" s="33"/>
      <c r="C114" s="29" t="s">
        <v>19</v>
      </c>
      <c r="D114" s="34"/>
      <c r="E114" s="34"/>
      <c r="F114" s="222" t="str">
        <f>F6</f>
        <v>Úprava technologie ÚT v předávací stanici na ul. V Zálomu 1, Ostrava-Zábřeh</v>
      </c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34"/>
      <c r="R114" s="35"/>
    </row>
    <row r="115" spans="2:65" s="1" customFormat="1" ht="36.950000000000003" customHeight="1">
      <c r="B115" s="33"/>
      <c r="C115" s="67" t="s">
        <v>112</v>
      </c>
      <c r="D115" s="34"/>
      <c r="E115" s="34"/>
      <c r="F115" s="215" t="str">
        <f>F7</f>
        <v>Ova_VZálomu_cirkus - Větev pro Cirkus trochu jinak-montáž</v>
      </c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34"/>
      <c r="R115" s="35"/>
    </row>
    <row r="116" spans="2:65" s="1" customFormat="1" ht="6.95" customHeight="1"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spans="2:65" s="1" customFormat="1" ht="18" customHeight="1">
      <c r="B117" s="33"/>
      <c r="C117" s="29" t="s">
        <v>23</v>
      </c>
      <c r="D117" s="34"/>
      <c r="E117" s="34"/>
      <c r="F117" s="27" t="str">
        <f>F9</f>
        <v>Ostrava-Zábřeh</v>
      </c>
      <c r="G117" s="34"/>
      <c r="H117" s="34"/>
      <c r="I117" s="34"/>
      <c r="J117" s="34"/>
      <c r="K117" s="29" t="s">
        <v>25</v>
      </c>
      <c r="L117" s="34"/>
      <c r="M117" s="226" t="str">
        <f>IF(O9="","",O9)</f>
        <v>13. 6. 2017</v>
      </c>
      <c r="N117" s="226"/>
      <c r="O117" s="226"/>
      <c r="P117" s="226"/>
      <c r="Q117" s="34"/>
      <c r="R117" s="35"/>
    </row>
    <row r="118" spans="2:65" s="1" customFormat="1" ht="6.95" customHeight="1"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spans="2:65" s="1" customFormat="1" ht="15">
      <c r="B119" s="33"/>
      <c r="C119" s="29" t="s">
        <v>27</v>
      </c>
      <c r="D119" s="34"/>
      <c r="E119" s="34"/>
      <c r="F119" s="27" t="str">
        <f>E12</f>
        <v xml:space="preserve"> </v>
      </c>
      <c r="G119" s="34"/>
      <c r="H119" s="34"/>
      <c r="I119" s="34"/>
      <c r="J119" s="34"/>
      <c r="K119" s="29" t="s">
        <v>32</v>
      </c>
      <c r="L119" s="34"/>
      <c r="M119" s="183" t="str">
        <f>E18</f>
        <v xml:space="preserve"> </v>
      </c>
      <c r="N119" s="183"/>
      <c r="O119" s="183"/>
      <c r="P119" s="183"/>
      <c r="Q119" s="183"/>
      <c r="R119" s="35"/>
    </row>
    <row r="120" spans="2:65" s="1" customFormat="1" ht="14.45" customHeight="1">
      <c r="B120" s="33"/>
      <c r="C120" s="29" t="s">
        <v>31</v>
      </c>
      <c r="D120" s="34"/>
      <c r="E120" s="34"/>
      <c r="F120" s="27" t="str">
        <f>IF(E15="","",E15)</f>
        <v xml:space="preserve"> </v>
      </c>
      <c r="G120" s="34"/>
      <c r="H120" s="34"/>
      <c r="I120" s="34"/>
      <c r="J120" s="34"/>
      <c r="K120" s="29" t="s">
        <v>34</v>
      </c>
      <c r="L120" s="34"/>
      <c r="M120" s="183" t="str">
        <f>E21</f>
        <v xml:space="preserve"> </v>
      </c>
      <c r="N120" s="183"/>
      <c r="O120" s="183"/>
      <c r="P120" s="183"/>
      <c r="Q120" s="183"/>
      <c r="R120" s="35"/>
    </row>
    <row r="121" spans="2:65" s="1" customFormat="1" ht="10.35" customHeight="1"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pans="2:65" s="8" customFormat="1" ht="29.25" customHeight="1">
      <c r="B122" s="141"/>
      <c r="C122" s="142" t="s">
        <v>128</v>
      </c>
      <c r="D122" s="143" t="s">
        <v>129</v>
      </c>
      <c r="E122" s="143" t="s">
        <v>57</v>
      </c>
      <c r="F122" s="243" t="s">
        <v>130</v>
      </c>
      <c r="G122" s="243"/>
      <c r="H122" s="243"/>
      <c r="I122" s="243"/>
      <c r="J122" s="143" t="s">
        <v>131</v>
      </c>
      <c r="K122" s="143" t="s">
        <v>132</v>
      </c>
      <c r="L122" s="244" t="s">
        <v>133</v>
      </c>
      <c r="M122" s="244"/>
      <c r="N122" s="243" t="s">
        <v>117</v>
      </c>
      <c r="O122" s="243"/>
      <c r="P122" s="243"/>
      <c r="Q122" s="245"/>
      <c r="R122" s="144"/>
      <c r="T122" s="74" t="s">
        <v>134</v>
      </c>
      <c r="U122" s="75" t="s">
        <v>39</v>
      </c>
      <c r="V122" s="75" t="s">
        <v>135</v>
      </c>
      <c r="W122" s="75" t="s">
        <v>136</v>
      </c>
      <c r="X122" s="75" t="s">
        <v>137</v>
      </c>
      <c r="Y122" s="75" t="s">
        <v>138</v>
      </c>
      <c r="Z122" s="75" t="s">
        <v>139</v>
      </c>
      <c r="AA122" s="76" t="s">
        <v>140</v>
      </c>
    </row>
    <row r="123" spans="2:65" s="1" customFormat="1" ht="29.25" customHeight="1">
      <c r="B123" s="33"/>
      <c r="C123" s="78" t="s">
        <v>114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259">
        <f>BK123</f>
        <v>0</v>
      </c>
      <c r="O123" s="260"/>
      <c r="P123" s="260"/>
      <c r="Q123" s="260"/>
      <c r="R123" s="35"/>
      <c r="T123" s="77"/>
      <c r="U123" s="49"/>
      <c r="V123" s="49"/>
      <c r="W123" s="145">
        <f>W124+W165</f>
        <v>0</v>
      </c>
      <c r="X123" s="49"/>
      <c r="Y123" s="145">
        <f>Y124+Y165</f>
        <v>7.4609999999999996E-2</v>
      </c>
      <c r="Z123" s="49"/>
      <c r="AA123" s="146">
        <f>AA124+AA165</f>
        <v>0</v>
      </c>
      <c r="AT123" s="17" t="s">
        <v>74</v>
      </c>
      <c r="AU123" s="17" t="s">
        <v>119</v>
      </c>
      <c r="BK123" s="147">
        <f>BK124+BK165</f>
        <v>0</v>
      </c>
    </row>
    <row r="124" spans="2:65" s="9" customFormat="1" ht="37.35" customHeight="1">
      <c r="B124" s="148"/>
      <c r="C124" s="149"/>
      <c r="D124" s="150" t="s">
        <v>120</v>
      </c>
      <c r="E124" s="150"/>
      <c r="F124" s="150"/>
      <c r="G124" s="150"/>
      <c r="H124" s="150"/>
      <c r="I124" s="150"/>
      <c r="J124" s="150"/>
      <c r="K124" s="150"/>
      <c r="L124" s="150"/>
      <c r="M124" s="150"/>
      <c r="N124" s="239">
        <f>BK124</f>
        <v>0</v>
      </c>
      <c r="O124" s="236"/>
      <c r="P124" s="236"/>
      <c r="Q124" s="236"/>
      <c r="R124" s="151"/>
      <c r="T124" s="152"/>
      <c r="U124" s="149"/>
      <c r="V124" s="149"/>
      <c r="W124" s="153">
        <f>W125+W130+W134+W143+W159+W163</f>
        <v>0</v>
      </c>
      <c r="X124" s="149"/>
      <c r="Y124" s="153">
        <f>Y125+Y130+Y134+Y143+Y159+Y163</f>
        <v>7.4609999999999996E-2</v>
      </c>
      <c r="Z124" s="149"/>
      <c r="AA124" s="154">
        <f>AA125+AA130+AA134+AA143+AA159+AA163</f>
        <v>0</v>
      </c>
      <c r="AR124" s="155" t="s">
        <v>110</v>
      </c>
      <c r="AT124" s="156" t="s">
        <v>74</v>
      </c>
      <c r="AU124" s="156" t="s">
        <v>75</v>
      </c>
      <c r="AY124" s="155" t="s">
        <v>141</v>
      </c>
      <c r="BK124" s="157">
        <f>BK125+BK130+BK134+BK143+BK159+BK163</f>
        <v>0</v>
      </c>
    </row>
    <row r="125" spans="2:65" s="9" customFormat="1" ht="19.899999999999999" customHeight="1">
      <c r="B125" s="148"/>
      <c r="C125" s="149"/>
      <c r="D125" s="158" t="s">
        <v>121</v>
      </c>
      <c r="E125" s="158"/>
      <c r="F125" s="158"/>
      <c r="G125" s="158"/>
      <c r="H125" s="158"/>
      <c r="I125" s="158"/>
      <c r="J125" s="158"/>
      <c r="K125" s="158"/>
      <c r="L125" s="158"/>
      <c r="M125" s="158"/>
      <c r="N125" s="261">
        <f>BK125</f>
        <v>0</v>
      </c>
      <c r="O125" s="262"/>
      <c r="P125" s="262"/>
      <c r="Q125" s="262"/>
      <c r="R125" s="151"/>
      <c r="T125" s="152"/>
      <c r="U125" s="149"/>
      <c r="V125" s="149"/>
      <c r="W125" s="153">
        <f>SUM(W126:W129)</f>
        <v>0</v>
      </c>
      <c r="X125" s="149"/>
      <c r="Y125" s="153">
        <f>SUM(Y126:Y129)</f>
        <v>9.0000000000000011E-3</v>
      </c>
      <c r="Z125" s="149"/>
      <c r="AA125" s="154">
        <f>SUM(AA126:AA129)</f>
        <v>0</v>
      </c>
      <c r="AR125" s="155" t="s">
        <v>110</v>
      </c>
      <c r="AT125" s="156" t="s">
        <v>74</v>
      </c>
      <c r="AU125" s="156" t="s">
        <v>83</v>
      </c>
      <c r="AY125" s="155" t="s">
        <v>141</v>
      </c>
      <c r="BK125" s="157">
        <f>SUM(BK126:BK129)</f>
        <v>0</v>
      </c>
    </row>
    <row r="126" spans="2:65" s="1" customFormat="1" ht="31.5" customHeight="1">
      <c r="B126" s="130"/>
      <c r="C126" s="159" t="s">
        <v>142</v>
      </c>
      <c r="D126" s="159" t="s">
        <v>143</v>
      </c>
      <c r="E126" s="160" t="s">
        <v>144</v>
      </c>
      <c r="F126" s="246" t="s">
        <v>145</v>
      </c>
      <c r="G126" s="246"/>
      <c r="H126" s="246"/>
      <c r="I126" s="246"/>
      <c r="J126" s="161" t="s">
        <v>146</v>
      </c>
      <c r="K126" s="162">
        <v>9</v>
      </c>
      <c r="L126" s="247">
        <v>0</v>
      </c>
      <c r="M126" s="247"/>
      <c r="N126" s="248">
        <f>ROUND(L126*K126,2)</f>
        <v>0</v>
      </c>
      <c r="O126" s="248"/>
      <c r="P126" s="248"/>
      <c r="Q126" s="248"/>
      <c r="R126" s="133"/>
      <c r="T126" s="163" t="s">
        <v>5</v>
      </c>
      <c r="U126" s="42" t="s">
        <v>40</v>
      </c>
      <c r="V126" s="34"/>
      <c r="W126" s="164">
        <f>V126*K126</f>
        <v>0</v>
      </c>
      <c r="X126" s="164">
        <v>0</v>
      </c>
      <c r="Y126" s="164">
        <f>X126*K126</f>
        <v>0</v>
      </c>
      <c r="Z126" s="164">
        <v>0</v>
      </c>
      <c r="AA126" s="165">
        <f>Z126*K126</f>
        <v>0</v>
      </c>
      <c r="AR126" s="17" t="s">
        <v>147</v>
      </c>
      <c r="AT126" s="17" t="s">
        <v>143</v>
      </c>
      <c r="AU126" s="17" t="s">
        <v>110</v>
      </c>
      <c r="AY126" s="17" t="s">
        <v>141</v>
      </c>
      <c r="BE126" s="104">
        <f>IF(U126="základní",N126,0)</f>
        <v>0</v>
      </c>
      <c r="BF126" s="104">
        <f>IF(U126="snížená",N126,0)</f>
        <v>0</v>
      </c>
      <c r="BG126" s="104">
        <f>IF(U126="zákl. přenesená",N126,0)</f>
        <v>0</v>
      </c>
      <c r="BH126" s="104">
        <f>IF(U126="sníž. přenesená",N126,0)</f>
        <v>0</v>
      </c>
      <c r="BI126" s="104">
        <f>IF(U126="nulová",N126,0)</f>
        <v>0</v>
      </c>
      <c r="BJ126" s="17" t="s">
        <v>83</v>
      </c>
      <c r="BK126" s="104">
        <f>ROUND(L126*K126,2)</f>
        <v>0</v>
      </c>
      <c r="BL126" s="17" t="s">
        <v>147</v>
      </c>
      <c r="BM126" s="17" t="s">
        <v>148</v>
      </c>
    </row>
    <row r="127" spans="2:65" s="1" customFormat="1" ht="22.5" customHeight="1">
      <c r="B127" s="130"/>
      <c r="C127" s="166" t="s">
        <v>149</v>
      </c>
      <c r="D127" s="166" t="s">
        <v>150</v>
      </c>
      <c r="E127" s="167" t="s">
        <v>151</v>
      </c>
      <c r="F127" s="249" t="s">
        <v>152</v>
      </c>
      <c r="G127" s="249"/>
      <c r="H127" s="249"/>
      <c r="I127" s="249"/>
      <c r="J127" s="168" t="s">
        <v>146</v>
      </c>
      <c r="K127" s="169">
        <v>1</v>
      </c>
      <c r="L127" s="250">
        <v>0</v>
      </c>
      <c r="M127" s="250"/>
      <c r="N127" s="251">
        <f>ROUND(L127*K127,2)</f>
        <v>0</v>
      </c>
      <c r="O127" s="248"/>
      <c r="P127" s="248"/>
      <c r="Q127" s="248"/>
      <c r="R127" s="133"/>
      <c r="T127" s="163" t="s">
        <v>5</v>
      </c>
      <c r="U127" s="42" t="s">
        <v>40</v>
      </c>
      <c r="V127" s="34"/>
      <c r="W127" s="164">
        <f>V127*K127</f>
        <v>0</v>
      </c>
      <c r="X127" s="164">
        <v>1E-3</v>
      </c>
      <c r="Y127" s="164">
        <f>X127*K127</f>
        <v>1E-3</v>
      </c>
      <c r="Z127" s="164">
        <v>0</v>
      </c>
      <c r="AA127" s="165">
        <f>Z127*K127</f>
        <v>0</v>
      </c>
      <c r="AR127" s="17" t="s">
        <v>153</v>
      </c>
      <c r="AT127" s="17" t="s">
        <v>150</v>
      </c>
      <c r="AU127" s="17" t="s">
        <v>110</v>
      </c>
      <c r="AY127" s="17" t="s">
        <v>141</v>
      </c>
      <c r="BE127" s="104">
        <f>IF(U127="základní",N127,0)</f>
        <v>0</v>
      </c>
      <c r="BF127" s="104">
        <f>IF(U127="snížená",N127,0)</f>
        <v>0</v>
      </c>
      <c r="BG127" s="104">
        <f>IF(U127="zákl. přenesená",N127,0)</f>
        <v>0</v>
      </c>
      <c r="BH127" s="104">
        <f>IF(U127="sníž. přenesená",N127,0)</f>
        <v>0</v>
      </c>
      <c r="BI127" s="104">
        <f>IF(U127="nulová",N127,0)</f>
        <v>0</v>
      </c>
      <c r="BJ127" s="17" t="s">
        <v>83</v>
      </c>
      <c r="BK127" s="104">
        <f>ROUND(L127*K127,2)</f>
        <v>0</v>
      </c>
      <c r="BL127" s="17" t="s">
        <v>147</v>
      </c>
      <c r="BM127" s="17" t="s">
        <v>154</v>
      </c>
    </row>
    <row r="128" spans="2:65" s="1" customFormat="1" ht="22.5" customHeight="1">
      <c r="B128" s="130"/>
      <c r="C128" s="166" t="s">
        <v>155</v>
      </c>
      <c r="D128" s="166" t="s">
        <v>150</v>
      </c>
      <c r="E128" s="167" t="s">
        <v>156</v>
      </c>
      <c r="F128" s="249" t="s">
        <v>157</v>
      </c>
      <c r="G128" s="249"/>
      <c r="H128" s="249"/>
      <c r="I128" s="249"/>
      <c r="J128" s="168" t="s">
        <v>146</v>
      </c>
      <c r="K128" s="169">
        <v>8</v>
      </c>
      <c r="L128" s="250">
        <v>0</v>
      </c>
      <c r="M128" s="250"/>
      <c r="N128" s="251">
        <f>ROUND(L128*K128,2)</f>
        <v>0</v>
      </c>
      <c r="O128" s="248"/>
      <c r="P128" s="248"/>
      <c r="Q128" s="248"/>
      <c r="R128" s="133"/>
      <c r="T128" s="163" t="s">
        <v>5</v>
      </c>
      <c r="U128" s="42" t="s">
        <v>40</v>
      </c>
      <c r="V128" s="34"/>
      <c r="W128" s="164">
        <f>V128*K128</f>
        <v>0</v>
      </c>
      <c r="X128" s="164">
        <v>1E-3</v>
      </c>
      <c r="Y128" s="164">
        <f>X128*K128</f>
        <v>8.0000000000000002E-3</v>
      </c>
      <c r="Z128" s="164">
        <v>0</v>
      </c>
      <c r="AA128" s="165">
        <f>Z128*K128</f>
        <v>0</v>
      </c>
      <c r="AR128" s="17" t="s">
        <v>153</v>
      </c>
      <c r="AT128" s="17" t="s">
        <v>150</v>
      </c>
      <c r="AU128" s="17" t="s">
        <v>110</v>
      </c>
      <c r="AY128" s="17" t="s">
        <v>141</v>
      </c>
      <c r="BE128" s="104">
        <f>IF(U128="základní",N128,0)</f>
        <v>0</v>
      </c>
      <c r="BF128" s="104">
        <f>IF(U128="snížená",N128,0)</f>
        <v>0</v>
      </c>
      <c r="BG128" s="104">
        <f>IF(U128="zákl. přenesená",N128,0)</f>
        <v>0</v>
      </c>
      <c r="BH128" s="104">
        <f>IF(U128="sníž. přenesená",N128,0)</f>
        <v>0</v>
      </c>
      <c r="BI128" s="104">
        <f>IF(U128="nulová",N128,0)</f>
        <v>0</v>
      </c>
      <c r="BJ128" s="17" t="s">
        <v>83</v>
      </c>
      <c r="BK128" s="104">
        <f>ROUND(L128*K128,2)</f>
        <v>0</v>
      </c>
      <c r="BL128" s="17" t="s">
        <v>147</v>
      </c>
      <c r="BM128" s="17" t="s">
        <v>158</v>
      </c>
    </row>
    <row r="129" spans="2:65" s="1" customFormat="1" ht="31.5" customHeight="1">
      <c r="B129" s="130"/>
      <c r="C129" s="159" t="s">
        <v>159</v>
      </c>
      <c r="D129" s="159" t="s">
        <v>143</v>
      </c>
      <c r="E129" s="160" t="s">
        <v>160</v>
      </c>
      <c r="F129" s="246" t="s">
        <v>161</v>
      </c>
      <c r="G129" s="246"/>
      <c r="H129" s="246"/>
      <c r="I129" s="246"/>
      <c r="J129" s="161" t="s">
        <v>162</v>
      </c>
      <c r="K129" s="162">
        <v>8.9999999999999993E-3</v>
      </c>
      <c r="L129" s="247">
        <v>0</v>
      </c>
      <c r="M129" s="247"/>
      <c r="N129" s="248">
        <f>ROUND(L129*K129,2)</f>
        <v>0</v>
      </c>
      <c r="O129" s="248"/>
      <c r="P129" s="248"/>
      <c r="Q129" s="248"/>
      <c r="R129" s="133"/>
      <c r="T129" s="163" t="s">
        <v>5</v>
      </c>
      <c r="U129" s="42" t="s">
        <v>40</v>
      </c>
      <c r="V129" s="34"/>
      <c r="W129" s="164">
        <f>V129*K129</f>
        <v>0</v>
      </c>
      <c r="X129" s="164">
        <v>0</v>
      </c>
      <c r="Y129" s="164">
        <f>X129*K129</f>
        <v>0</v>
      </c>
      <c r="Z129" s="164">
        <v>0</v>
      </c>
      <c r="AA129" s="165">
        <f>Z129*K129</f>
        <v>0</v>
      </c>
      <c r="AR129" s="17" t="s">
        <v>147</v>
      </c>
      <c r="AT129" s="17" t="s">
        <v>143</v>
      </c>
      <c r="AU129" s="17" t="s">
        <v>110</v>
      </c>
      <c r="AY129" s="17" t="s">
        <v>141</v>
      </c>
      <c r="BE129" s="104">
        <f>IF(U129="základní",N129,0)</f>
        <v>0</v>
      </c>
      <c r="BF129" s="104">
        <f>IF(U129="snížená",N129,0)</f>
        <v>0</v>
      </c>
      <c r="BG129" s="104">
        <f>IF(U129="zákl. přenesená",N129,0)</f>
        <v>0</v>
      </c>
      <c r="BH129" s="104">
        <f>IF(U129="sníž. přenesená",N129,0)</f>
        <v>0</v>
      </c>
      <c r="BI129" s="104">
        <f>IF(U129="nulová",N129,0)</f>
        <v>0</v>
      </c>
      <c r="BJ129" s="17" t="s">
        <v>83</v>
      </c>
      <c r="BK129" s="104">
        <f>ROUND(L129*K129,2)</f>
        <v>0</v>
      </c>
      <c r="BL129" s="17" t="s">
        <v>147</v>
      </c>
      <c r="BM129" s="17" t="s">
        <v>163</v>
      </c>
    </row>
    <row r="130" spans="2:65" s="9" customFormat="1" ht="29.85" customHeight="1">
      <c r="B130" s="148"/>
      <c r="C130" s="149"/>
      <c r="D130" s="158" t="s">
        <v>122</v>
      </c>
      <c r="E130" s="158"/>
      <c r="F130" s="158"/>
      <c r="G130" s="158"/>
      <c r="H130" s="158"/>
      <c r="I130" s="158"/>
      <c r="J130" s="158"/>
      <c r="K130" s="158"/>
      <c r="L130" s="158"/>
      <c r="M130" s="158"/>
      <c r="N130" s="252">
        <f>BK130</f>
        <v>0</v>
      </c>
      <c r="O130" s="253"/>
      <c r="P130" s="253"/>
      <c r="Q130" s="253"/>
      <c r="R130" s="151"/>
      <c r="T130" s="152"/>
      <c r="U130" s="149"/>
      <c r="V130" s="149"/>
      <c r="W130" s="153">
        <f>SUM(W131:W133)</f>
        <v>0</v>
      </c>
      <c r="X130" s="149"/>
      <c r="Y130" s="153">
        <f>SUM(Y131:Y133)</f>
        <v>1.1900000000000001E-3</v>
      </c>
      <c r="Z130" s="149"/>
      <c r="AA130" s="154">
        <f>SUM(AA131:AA133)</f>
        <v>0</v>
      </c>
      <c r="AR130" s="155" t="s">
        <v>110</v>
      </c>
      <c r="AT130" s="156" t="s">
        <v>74</v>
      </c>
      <c r="AU130" s="156" t="s">
        <v>83</v>
      </c>
      <c r="AY130" s="155" t="s">
        <v>141</v>
      </c>
      <c r="BK130" s="157">
        <f>SUM(BK131:BK133)</f>
        <v>0</v>
      </c>
    </row>
    <row r="131" spans="2:65" s="1" customFormat="1" ht="31.5" customHeight="1">
      <c r="B131" s="130"/>
      <c r="C131" s="159" t="s">
        <v>164</v>
      </c>
      <c r="D131" s="159" t="s">
        <v>143</v>
      </c>
      <c r="E131" s="160" t="s">
        <v>165</v>
      </c>
      <c r="F131" s="246" t="s">
        <v>166</v>
      </c>
      <c r="G131" s="246"/>
      <c r="H131" s="246"/>
      <c r="I131" s="246"/>
      <c r="J131" s="161" t="s">
        <v>167</v>
      </c>
      <c r="K131" s="162">
        <v>1</v>
      </c>
      <c r="L131" s="247">
        <v>0</v>
      </c>
      <c r="M131" s="247"/>
      <c r="N131" s="248">
        <f>ROUND(L131*K131,2)</f>
        <v>0</v>
      </c>
      <c r="O131" s="248"/>
      <c r="P131" s="248"/>
      <c r="Q131" s="248"/>
      <c r="R131" s="133"/>
      <c r="T131" s="163" t="s">
        <v>5</v>
      </c>
      <c r="U131" s="42" t="s">
        <v>40</v>
      </c>
      <c r="V131" s="34"/>
      <c r="W131" s="164">
        <f>V131*K131</f>
        <v>0</v>
      </c>
      <c r="X131" s="164">
        <v>6.8999999999999997E-4</v>
      </c>
      <c r="Y131" s="164">
        <f>X131*K131</f>
        <v>6.8999999999999997E-4</v>
      </c>
      <c r="Z131" s="164">
        <v>0</v>
      </c>
      <c r="AA131" s="165">
        <f>Z131*K131</f>
        <v>0</v>
      </c>
      <c r="AR131" s="17" t="s">
        <v>147</v>
      </c>
      <c r="AT131" s="17" t="s">
        <v>143</v>
      </c>
      <c r="AU131" s="17" t="s">
        <v>110</v>
      </c>
      <c r="AY131" s="17" t="s">
        <v>141</v>
      </c>
      <c r="BE131" s="104">
        <f>IF(U131="základní",N131,0)</f>
        <v>0</v>
      </c>
      <c r="BF131" s="104">
        <f>IF(U131="snížená",N131,0)</f>
        <v>0</v>
      </c>
      <c r="BG131" s="104">
        <f>IF(U131="zákl. přenesená",N131,0)</f>
        <v>0</v>
      </c>
      <c r="BH131" s="104">
        <f>IF(U131="sníž. přenesená",N131,0)</f>
        <v>0</v>
      </c>
      <c r="BI131" s="104">
        <f>IF(U131="nulová",N131,0)</f>
        <v>0</v>
      </c>
      <c r="BJ131" s="17" t="s">
        <v>83</v>
      </c>
      <c r="BK131" s="104">
        <f>ROUND(L131*K131,2)</f>
        <v>0</v>
      </c>
      <c r="BL131" s="17" t="s">
        <v>147</v>
      </c>
      <c r="BM131" s="17" t="s">
        <v>168</v>
      </c>
    </row>
    <row r="132" spans="2:65" s="1" customFormat="1" ht="31.5" customHeight="1">
      <c r="B132" s="130"/>
      <c r="C132" s="166" t="s">
        <v>169</v>
      </c>
      <c r="D132" s="166" t="s">
        <v>150</v>
      </c>
      <c r="E132" s="167" t="s">
        <v>170</v>
      </c>
      <c r="F132" s="249" t="s">
        <v>171</v>
      </c>
      <c r="G132" s="249"/>
      <c r="H132" s="249"/>
      <c r="I132" s="249"/>
      <c r="J132" s="168" t="s">
        <v>172</v>
      </c>
      <c r="K132" s="169">
        <v>1</v>
      </c>
      <c r="L132" s="250">
        <v>0</v>
      </c>
      <c r="M132" s="250"/>
      <c r="N132" s="251">
        <f>ROUND(L132*K132,2)</f>
        <v>0</v>
      </c>
      <c r="O132" s="248"/>
      <c r="P132" s="248"/>
      <c r="Q132" s="248"/>
      <c r="R132" s="133"/>
      <c r="T132" s="163" t="s">
        <v>5</v>
      </c>
      <c r="U132" s="42" t="s">
        <v>40</v>
      </c>
      <c r="V132" s="34"/>
      <c r="W132" s="164">
        <f>V132*K132</f>
        <v>0</v>
      </c>
      <c r="X132" s="164">
        <v>5.0000000000000001E-4</v>
      </c>
      <c r="Y132" s="164">
        <f>X132*K132</f>
        <v>5.0000000000000001E-4</v>
      </c>
      <c r="Z132" s="164">
        <v>0</v>
      </c>
      <c r="AA132" s="165">
        <f>Z132*K132</f>
        <v>0</v>
      </c>
      <c r="AR132" s="17" t="s">
        <v>153</v>
      </c>
      <c r="AT132" s="17" t="s">
        <v>150</v>
      </c>
      <c r="AU132" s="17" t="s">
        <v>110</v>
      </c>
      <c r="AY132" s="17" t="s">
        <v>141</v>
      </c>
      <c r="BE132" s="104">
        <f>IF(U132="základní",N132,0)</f>
        <v>0</v>
      </c>
      <c r="BF132" s="104">
        <f>IF(U132="snížená",N132,0)</f>
        <v>0</v>
      </c>
      <c r="BG132" s="104">
        <f>IF(U132="zákl. přenesená",N132,0)</f>
        <v>0</v>
      </c>
      <c r="BH132" s="104">
        <f>IF(U132="sníž. přenesená",N132,0)</f>
        <v>0</v>
      </c>
      <c r="BI132" s="104">
        <f>IF(U132="nulová",N132,0)</f>
        <v>0</v>
      </c>
      <c r="BJ132" s="17" t="s">
        <v>83</v>
      </c>
      <c r="BK132" s="104">
        <f>ROUND(L132*K132,2)</f>
        <v>0</v>
      </c>
      <c r="BL132" s="17" t="s">
        <v>147</v>
      </c>
      <c r="BM132" s="17" t="s">
        <v>173</v>
      </c>
    </row>
    <row r="133" spans="2:65" s="1" customFormat="1" ht="31.5" customHeight="1">
      <c r="B133" s="130"/>
      <c r="C133" s="159" t="s">
        <v>110</v>
      </c>
      <c r="D133" s="159" t="s">
        <v>143</v>
      </c>
      <c r="E133" s="160" t="s">
        <v>174</v>
      </c>
      <c r="F133" s="246" t="s">
        <v>175</v>
      </c>
      <c r="G133" s="246"/>
      <c r="H133" s="246"/>
      <c r="I133" s="246"/>
      <c r="J133" s="161" t="s">
        <v>162</v>
      </c>
      <c r="K133" s="162">
        <v>1E-3</v>
      </c>
      <c r="L133" s="247">
        <v>0</v>
      </c>
      <c r="M133" s="247"/>
      <c r="N133" s="248">
        <f>ROUND(L133*K133,2)</f>
        <v>0</v>
      </c>
      <c r="O133" s="248"/>
      <c r="P133" s="248"/>
      <c r="Q133" s="248"/>
      <c r="R133" s="133"/>
      <c r="T133" s="163" t="s">
        <v>5</v>
      </c>
      <c r="U133" s="42" t="s">
        <v>40</v>
      </c>
      <c r="V133" s="34"/>
      <c r="W133" s="164">
        <f>V133*K133</f>
        <v>0</v>
      </c>
      <c r="X133" s="164">
        <v>0</v>
      </c>
      <c r="Y133" s="164">
        <f>X133*K133</f>
        <v>0</v>
      </c>
      <c r="Z133" s="164">
        <v>0</v>
      </c>
      <c r="AA133" s="165">
        <f>Z133*K133</f>
        <v>0</v>
      </c>
      <c r="AR133" s="17" t="s">
        <v>147</v>
      </c>
      <c r="AT133" s="17" t="s">
        <v>143</v>
      </c>
      <c r="AU133" s="17" t="s">
        <v>110</v>
      </c>
      <c r="AY133" s="17" t="s">
        <v>141</v>
      </c>
      <c r="BE133" s="104">
        <f>IF(U133="základní",N133,0)</f>
        <v>0</v>
      </c>
      <c r="BF133" s="104">
        <f>IF(U133="snížená",N133,0)</f>
        <v>0</v>
      </c>
      <c r="BG133" s="104">
        <f>IF(U133="zákl. přenesená",N133,0)</f>
        <v>0</v>
      </c>
      <c r="BH133" s="104">
        <f>IF(U133="sníž. přenesená",N133,0)</f>
        <v>0</v>
      </c>
      <c r="BI133" s="104">
        <f>IF(U133="nulová",N133,0)</f>
        <v>0</v>
      </c>
      <c r="BJ133" s="17" t="s">
        <v>83</v>
      </c>
      <c r="BK133" s="104">
        <f>ROUND(L133*K133,2)</f>
        <v>0</v>
      </c>
      <c r="BL133" s="17" t="s">
        <v>147</v>
      </c>
      <c r="BM133" s="17" t="s">
        <v>176</v>
      </c>
    </row>
    <row r="134" spans="2:65" s="9" customFormat="1" ht="29.85" customHeight="1">
      <c r="B134" s="148"/>
      <c r="C134" s="149"/>
      <c r="D134" s="158" t="s">
        <v>123</v>
      </c>
      <c r="E134" s="158"/>
      <c r="F134" s="158"/>
      <c r="G134" s="158"/>
      <c r="H134" s="158"/>
      <c r="I134" s="158"/>
      <c r="J134" s="158"/>
      <c r="K134" s="158"/>
      <c r="L134" s="158"/>
      <c r="M134" s="158"/>
      <c r="N134" s="252">
        <f>BK134</f>
        <v>0</v>
      </c>
      <c r="O134" s="253"/>
      <c r="P134" s="253"/>
      <c r="Q134" s="253"/>
      <c r="R134" s="151"/>
      <c r="T134" s="152"/>
      <c r="U134" s="149"/>
      <c r="V134" s="149"/>
      <c r="W134" s="153">
        <f>SUM(W135:W142)</f>
        <v>0</v>
      </c>
      <c r="X134" s="149"/>
      <c r="Y134" s="153">
        <f>SUM(Y135:Y142)</f>
        <v>5.1839999999999997E-2</v>
      </c>
      <c r="Z134" s="149"/>
      <c r="AA134" s="154">
        <f>SUM(AA135:AA142)</f>
        <v>0</v>
      </c>
      <c r="AR134" s="155" t="s">
        <v>110</v>
      </c>
      <c r="AT134" s="156" t="s">
        <v>74</v>
      </c>
      <c r="AU134" s="156" t="s">
        <v>83</v>
      </c>
      <c r="AY134" s="155" t="s">
        <v>141</v>
      </c>
      <c r="BK134" s="157">
        <f>SUM(BK135:BK142)</f>
        <v>0</v>
      </c>
    </row>
    <row r="135" spans="2:65" s="1" customFormat="1" ht="31.5" customHeight="1">
      <c r="B135" s="130"/>
      <c r="C135" s="159" t="s">
        <v>177</v>
      </c>
      <c r="D135" s="159" t="s">
        <v>143</v>
      </c>
      <c r="E135" s="160" t="s">
        <v>178</v>
      </c>
      <c r="F135" s="246" t="s">
        <v>179</v>
      </c>
      <c r="G135" s="246"/>
      <c r="H135" s="246"/>
      <c r="I135" s="246"/>
      <c r="J135" s="161" t="s">
        <v>146</v>
      </c>
      <c r="K135" s="162">
        <v>1</v>
      </c>
      <c r="L135" s="247">
        <v>0</v>
      </c>
      <c r="M135" s="247"/>
      <c r="N135" s="248">
        <f t="shared" ref="N135:N142" si="0">ROUND(L135*K135,2)</f>
        <v>0</v>
      </c>
      <c r="O135" s="248"/>
      <c r="P135" s="248"/>
      <c r="Q135" s="248"/>
      <c r="R135" s="133"/>
      <c r="T135" s="163" t="s">
        <v>5</v>
      </c>
      <c r="U135" s="42" t="s">
        <v>40</v>
      </c>
      <c r="V135" s="34"/>
      <c r="W135" s="164">
        <f t="shared" ref="W135:W142" si="1">V135*K135</f>
        <v>0</v>
      </c>
      <c r="X135" s="164">
        <v>2.8400000000000001E-3</v>
      </c>
      <c r="Y135" s="164">
        <f t="shared" ref="Y135:Y142" si="2">X135*K135</f>
        <v>2.8400000000000001E-3</v>
      </c>
      <c r="Z135" s="164">
        <v>0</v>
      </c>
      <c r="AA135" s="165">
        <f t="shared" ref="AA135:AA142" si="3">Z135*K135</f>
        <v>0</v>
      </c>
      <c r="AR135" s="17" t="s">
        <v>147</v>
      </c>
      <c r="AT135" s="17" t="s">
        <v>143</v>
      </c>
      <c r="AU135" s="17" t="s">
        <v>110</v>
      </c>
      <c r="AY135" s="17" t="s">
        <v>141</v>
      </c>
      <c r="BE135" s="104">
        <f t="shared" ref="BE135:BE142" si="4">IF(U135="základní",N135,0)</f>
        <v>0</v>
      </c>
      <c r="BF135" s="104">
        <f t="shared" ref="BF135:BF142" si="5">IF(U135="snížená",N135,0)</f>
        <v>0</v>
      </c>
      <c r="BG135" s="104">
        <f t="shared" ref="BG135:BG142" si="6">IF(U135="zákl. přenesená",N135,0)</f>
        <v>0</v>
      </c>
      <c r="BH135" s="104">
        <f t="shared" ref="BH135:BH142" si="7">IF(U135="sníž. přenesená",N135,0)</f>
        <v>0</v>
      </c>
      <c r="BI135" s="104">
        <f t="shared" ref="BI135:BI142" si="8">IF(U135="nulová",N135,0)</f>
        <v>0</v>
      </c>
      <c r="BJ135" s="17" t="s">
        <v>83</v>
      </c>
      <c r="BK135" s="104">
        <f t="shared" ref="BK135:BK142" si="9">ROUND(L135*K135,2)</f>
        <v>0</v>
      </c>
      <c r="BL135" s="17" t="s">
        <v>147</v>
      </c>
      <c r="BM135" s="17" t="s">
        <v>180</v>
      </c>
    </row>
    <row r="136" spans="2:65" s="1" customFormat="1" ht="44.25" customHeight="1">
      <c r="B136" s="130"/>
      <c r="C136" s="159" t="s">
        <v>181</v>
      </c>
      <c r="D136" s="159" t="s">
        <v>143</v>
      </c>
      <c r="E136" s="160" t="s">
        <v>182</v>
      </c>
      <c r="F136" s="246" t="s">
        <v>183</v>
      </c>
      <c r="G136" s="246"/>
      <c r="H136" s="246"/>
      <c r="I136" s="246"/>
      <c r="J136" s="161" t="s">
        <v>184</v>
      </c>
      <c r="K136" s="162">
        <v>3</v>
      </c>
      <c r="L136" s="247">
        <v>0</v>
      </c>
      <c r="M136" s="247"/>
      <c r="N136" s="248">
        <f t="shared" si="0"/>
        <v>0</v>
      </c>
      <c r="O136" s="248"/>
      <c r="P136" s="248"/>
      <c r="Q136" s="248"/>
      <c r="R136" s="133"/>
      <c r="T136" s="163" t="s">
        <v>5</v>
      </c>
      <c r="U136" s="42" t="s">
        <v>40</v>
      </c>
      <c r="V136" s="34"/>
      <c r="W136" s="164">
        <f t="shared" si="1"/>
        <v>0</v>
      </c>
      <c r="X136" s="164">
        <v>0</v>
      </c>
      <c r="Y136" s="164">
        <f t="shared" si="2"/>
        <v>0</v>
      </c>
      <c r="Z136" s="164">
        <v>0</v>
      </c>
      <c r="AA136" s="165">
        <f t="shared" si="3"/>
        <v>0</v>
      </c>
      <c r="AR136" s="17" t="s">
        <v>147</v>
      </c>
      <c r="AT136" s="17" t="s">
        <v>143</v>
      </c>
      <c r="AU136" s="17" t="s">
        <v>110</v>
      </c>
      <c r="AY136" s="17" t="s">
        <v>141</v>
      </c>
      <c r="BE136" s="104">
        <f t="shared" si="4"/>
        <v>0</v>
      </c>
      <c r="BF136" s="104">
        <f t="shared" si="5"/>
        <v>0</v>
      </c>
      <c r="BG136" s="104">
        <f t="shared" si="6"/>
        <v>0</v>
      </c>
      <c r="BH136" s="104">
        <f t="shared" si="7"/>
        <v>0</v>
      </c>
      <c r="BI136" s="104">
        <f t="shared" si="8"/>
        <v>0</v>
      </c>
      <c r="BJ136" s="17" t="s">
        <v>83</v>
      </c>
      <c r="BK136" s="104">
        <f t="shared" si="9"/>
        <v>0</v>
      </c>
      <c r="BL136" s="17" t="s">
        <v>147</v>
      </c>
      <c r="BM136" s="17" t="s">
        <v>185</v>
      </c>
    </row>
    <row r="137" spans="2:65" s="1" customFormat="1" ht="31.5" customHeight="1">
      <c r="B137" s="130"/>
      <c r="C137" s="159" t="s">
        <v>186</v>
      </c>
      <c r="D137" s="159" t="s">
        <v>143</v>
      </c>
      <c r="E137" s="160" t="s">
        <v>187</v>
      </c>
      <c r="F137" s="246" t="s">
        <v>188</v>
      </c>
      <c r="G137" s="246"/>
      <c r="H137" s="246"/>
      <c r="I137" s="246"/>
      <c r="J137" s="161" t="s">
        <v>146</v>
      </c>
      <c r="K137" s="162">
        <v>8</v>
      </c>
      <c r="L137" s="247">
        <v>0</v>
      </c>
      <c r="M137" s="247"/>
      <c r="N137" s="248">
        <f t="shared" si="0"/>
        <v>0</v>
      </c>
      <c r="O137" s="248"/>
      <c r="P137" s="248"/>
      <c r="Q137" s="248"/>
      <c r="R137" s="133"/>
      <c r="T137" s="163" t="s">
        <v>5</v>
      </c>
      <c r="U137" s="42" t="s">
        <v>40</v>
      </c>
      <c r="V137" s="34"/>
      <c r="W137" s="164">
        <f t="shared" si="1"/>
        <v>0</v>
      </c>
      <c r="X137" s="164">
        <v>5.8799999999999998E-3</v>
      </c>
      <c r="Y137" s="164">
        <f t="shared" si="2"/>
        <v>4.7039999999999998E-2</v>
      </c>
      <c r="Z137" s="164">
        <v>0</v>
      </c>
      <c r="AA137" s="165">
        <f t="shared" si="3"/>
        <v>0</v>
      </c>
      <c r="AR137" s="17" t="s">
        <v>147</v>
      </c>
      <c r="AT137" s="17" t="s">
        <v>143</v>
      </c>
      <c r="AU137" s="17" t="s">
        <v>110</v>
      </c>
      <c r="AY137" s="17" t="s">
        <v>141</v>
      </c>
      <c r="BE137" s="104">
        <f t="shared" si="4"/>
        <v>0</v>
      </c>
      <c r="BF137" s="104">
        <f t="shared" si="5"/>
        <v>0</v>
      </c>
      <c r="BG137" s="104">
        <f t="shared" si="6"/>
        <v>0</v>
      </c>
      <c r="BH137" s="104">
        <f t="shared" si="7"/>
        <v>0</v>
      </c>
      <c r="BI137" s="104">
        <f t="shared" si="8"/>
        <v>0</v>
      </c>
      <c r="BJ137" s="17" t="s">
        <v>83</v>
      </c>
      <c r="BK137" s="104">
        <f t="shared" si="9"/>
        <v>0</v>
      </c>
      <c r="BL137" s="17" t="s">
        <v>147</v>
      </c>
      <c r="BM137" s="17" t="s">
        <v>189</v>
      </c>
    </row>
    <row r="138" spans="2:65" s="1" customFormat="1" ht="44.25" customHeight="1">
      <c r="B138" s="130"/>
      <c r="C138" s="159" t="s">
        <v>190</v>
      </c>
      <c r="D138" s="159" t="s">
        <v>143</v>
      </c>
      <c r="E138" s="160" t="s">
        <v>191</v>
      </c>
      <c r="F138" s="246" t="s">
        <v>192</v>
      </c>
      <c r="G138" s="246"/>
      <c r="H138" s="246"/>
      <c r="I138" s="246"/>
      <c r="J138" s="161" t="s">
        <v>184</v>
      </c>
      <c r="K138" s="162">
        <v>4</v>
      </c>
      <c r="L138" s="247">
        <v>0</v>
      </c>
      <c r="M138" s="247"/>
      <c r="N138" s="248">
        <f t="shared" si="0"/>
        <v>0</v>
      </c>
      <c r="O138" s="248"/>
      <c r="P138" s="248"/>
      <c r="Q138" s="248"/>
      <c r="R138" s="133"/>
      <c r="T138" s="163" t="s">
        <v>5</v>
      </c>
      <c r="U138" s="42" t="s">
        <v>40</v>
      </c>
      <c r="V138" s="34"/>
      <c r="W138" s="164">
        <f t="shared" si="1"/>
        <v>0</v>
      </c>
      <c r="X138" s="164">
        <v>0</v>
      </c>
      <c r="Y138" s="164">
        <f t="shared" si="2"/>
        <v>0</v>
      </c>
      <c r="Z138" s="164">
        <v>0</v>
      </c>
      <c r="AA138" s="165">
        <f t="shared" si="3"/>
        <v>0</v>
      </c>
      <c r="AR138" s="17" t="s">
        <v>147</v>
      </c>
      <c r="AT138" s="17" t="s">
        <v>143</v>
      </c>
      <c r="AU138" s="17" t="s">
        <v>110</v>
      </c>
      <c r="AY138" s="17" t="s">
        <v>141</v>
      </c>
      <c r="BE138" s="104">
        <f t="shared" si="4"/>
        <v>0</v>
      </c>
      <c r="BF138" s="104">
        <f t="shared" si="5"/>
        <v>0</v>
      </c>
      <c r="BG138" s="104">
        <f t="shared" si="6"/>
        <v>0</v>
      </c>
      <c r="BH138" s="104">
        <f t="shared" si="7"/>
        <v>0</v>
      </c>
      <c r="BI138" s="104">
        <f t="shared" si="8"/>
        <v>0</v>
      </c>
      <c r="BJ138" s="17" t="s">
        <v>83</v>
      </c>
      <c r="BK138" s="104">
        <f t="shared" si="9"/>
        <v>0</v>
      </c>
      <c r="BL138" s="17" t="s">
        <v>147</v>
      </c>
      <c r="BM138" s="17" t="s">
        <v>193</v>
      </c>
    </row>
    <row r="139" spans="2:65" s="1" customFormat="1" ht="31.5" customHeight="1">
      <c r="B139" s="130"/>
      <c r="C139" s="159" t="s">
        <v>194</v>
      </c>
      <c r="D139" s="159" t="s">
        <v>143</v>
      </c>
      <c r="E139" s="160" t="s">
        <v>195</v>
      </c>
      <c r="F139" s="246" t="s">
        <v>196</v>
      </c>
      <c r="G139" s="246"/>
      <c r="H139" s="246"/>
      <c r="I139" s="246"/>
      <c r="J139" s="161" t="s">
        <v>146</v>
      </c>
      <c r="K139" s="162">
        <v>1</v>
      </c>
      <c r="L139" s="247">
        <v>0</v>
      </c>
      <c r="M139" s="247"/>
      <c r="N139" s="248">
        <f t="shared" si="0"/>
        <v>0</v>
      </c>
      <c r="O139" s="248"/>
      <c r="P139" s="248"/>
      <c r="Q139" s="248"/>
      <c r="R139" s="133"/>
      <c r="T139" s="163" t="s">
        <v>5</v>
      </c>
      <c r="U139" s="42" t="s">
        <v>40</v>
      </c>
      <c r="V139" s="34"/>
      <c r="W139" s="164">
        <f t="shared" si="1"/>
        <v>0</v>
      </c>
      <c r="X139" s="164">
        <v>0</v>
      </c>
      <c r="Y139" s="164">
        <f t="shared" si="2"/>
        <v>0</v>
      </c>
      <c r="Z139" s="164">
        <v>0</v>
      </c>
      <c r="AA139" s="165">
        <f t="shared" si="3"/>
        <v>0</v>
      </c>
      <c r="AR139" s="17" t="s">
        <v>147</v>
      </c>
      <c r="AT139" s="17" t="s">
        <v>143</v>
      </c>
      <c r="AU139" s="17" t="s">
        <v>110</v>
      </c>
      <c r="AY139" s="17" t="s">
        <v>141</v>
      </c>
      <c r="BE139" s="104">
        <f t="shared" si="4"/>
        <v>0</v>
      </c>
      <c r="BF139" s="104">
        <f t="shared" si="5"/>
        <v>0</v>
      </c>
      <c r="BG139" s="104">
        <f t="shared" si="6"/>
        <v>0</v>
      </c>
      <c r="BH139" s="104">
        <f t="shared" si="7"/>
        <v>0</v>
      </c>
      <c r="BI139" s="104">
        <f t="shared" si="8"/>
        <v>0</v>
      </c>
      <c r="BJ139" s="17" t="s">
        <v>83</v>
      </c>
      <c r="BK139" s="104">
        <f t="shared" si="9"/>
        <v>0</v>
      </c>
      <c r="BL139" s="17" t="s">
        <v>147</v>
      </c>
      <c r="BM139" s="17" t="s">
        <v>197</v>
      </c>
    </row>
    <row r="140" spans="2:65" s="1" customFormat="1" ht="31.5" customHeight="1">
      <c r="B140" s="130"/>
      <c r="C140" s="159" t="s">
        <v>198</v>
      </c>
      <c r="D140" s="159" t="s">
        <v>143</v>
      </c>
      <c r="E140" s="160" t="s">
        <v>199</v>
      </c>
      <c r="F140" s="246" t="s">
        <v>200</v>
      </c>
      <c r="G140" s="246"/>
      <c r="H140" s="246"/>
      <c r="I140" s="246"/>
      <c r="J140" s="161" t="s">
        <v>146</v>
      </c>
      <c r="K140" s="162">
        <v>8</v>
      </c>
      <c r="L140" s="247">
        <v>0</v>
      </c>
      <c r="M140" s="247"/>
      <c r="N140" s="248">
        <f t="shared" si="0"/>
        <v>0</v>
      </c>
      <c r="O140" s="248"/>
      <c r="P140" s="248"/>
      <c r="Q140" s="248"/>
      <c r="R140" s="133"/>
      <c r="T140" s="163" t="s">
        <v>5</v>
      </c>
      <c r="U140" s="42" t="s">
        <v>40</v>
      </c>
      <c r="V140" s="34"/>
      <c r="W140" s="164">
        <f t="shared" si="1"/>
        <v>0</v>
      </c>
      <c r="X140" s="164">
        <v>0</v>
      </c>
      <c r="Y140" s="164">
        <f t="shared" si="2"/>
        <v>0</v>
      </c>
      <c r="Z140" s="164">
        <v>0</v>
      </c>
      <c r="AA140" s="165">
        <f t="shared" si="3"/>
        <v>0</v>
      </c>
      <c r="AR140" s="17" t="s">
        <v>147</v>
      </c>
      <c r="AT140" s="17" t="s">
        <v>143</v>
      </c>
      <c r="AU140" s="17" t="s">
        <v>110</v>
      </c>
      <c r="AY140" s="17" t="s">
        <v>141</v>
      </c>
      <c r="BE140" s="104">
        <f t="shared" si="4"/>
        <v>0</v>
      </c>
      <c r="BF140" s="104">
        <f t="shared" si="5"/>
        <v>0</v>
      </c>
      <c r="BG140" s="104">
        <f t="shared" si="6"/>
        <v>0</v>
      </c>
      <c r="BH140" s="104">
        <f t="shared" si="7"/>
        <v>0</v>
      </c>
      <c r="BI140" s="104">
        <f t="shared" si="8"/>
        <v>0</v>
      </c>
      <c r="BJ140" s="17" t="s">
        <v>83</v>
      </c>
      <c r="BK140" s="104">
        <f t="shared" si="9"/>
        <v>0</v>
      </c>
      <c r="BL140" s="17" t="s">
        <v>147</v>
      </c>
      <c r="BM140" s="17" t="s">
        <v>201</v>
      </c>
    </row>
    <row r="141" spans="2:65" s="1" customFormat="1" ht="31.5" customHeight="1">
      <c r="B141" s="130"/>
      <c r="C141" s="159" t="s">
        <v>202</v>
      </c>
      <c r="D141" s="159" t="s">
        <v>143</v>
      </c>
      <c r="E141" s="160" t="s">
        <v>203</v>
      </c>
      <c r="F141" s="246" t="s">
        <v>204</v>
      </c>
      <c r="G141" s="246"/>
      <c r="H141" s="246"/>
      <c r="I141" s="246"/>
      <c r="J141" s="161" t="s">
        <v>184</v>
      </c>
      <c r="K141" s="162">
        <v>4</v>
      </c>
      <c r="L141" s="247">
        <v>0</v>
      </c>
      <c r="M141" s="247"/>
      <c r="N141" s="248">
        <f t="shared" si="0"/>
        <v>0</v>
      </c>
      <c r="O141" s="248"/>
      <c r="P141" s="248"/>
      <c r="Q141" s="248"/>
      <c r="R141" s="133"/>
      <c r="T141" s="163" t="s">
        <v>5</v>
      </c>
      <c r="U141" s="42" t="s">
        <v>40</v>
      </c>
      <c r="V141" s="34"/>
      <c r="W141" s="164">
        <f t="shared" si="1"/>
        <v>0</v>
      </c>
      <c r="X141" s="164">
        <v>4.8999999999999998E-4</v>
      </c>
      <c r="Y141" s="164">
        <f t="shared" si="2"/>
        <v>1.9599999999999999E-3</v>
      </c>
      <c r="Z141" s="164">
        <v>0</v>
      </c>
      <c r="AA141" s="165">
        <f t="shared" si="3"/>
        <v>0</v>
      </c>
      <c r="AR141" s="17" t="s">
        <v>147</v>
      </c>
      <c r="AT141" s="17" t="s">
        <v>143</v>
      </c>
      <c r="AU141" s="17" t="s">
        <v>110</v>
      </c>
      <c r="AY141" s="17" t="s">
        <v>141</v>
      </c>
      <c r="BE141" s="104">
        <f t="shared" si="4"/>
        <v>0</v>
      </c>
      <c r="BF141" s="104">
        <f t="shared" si="5"/>
        <v>0</v>
      </c>
      <c r="BG141" s="104">
        <f t="shared" si="6"/>
        <v>0</v>
      </c>
      <c r="BH141" s="104">
        <f t="shared" si="7"/>
        <v>0</v>
      </c>
      <c r="BI141" s="104">
        <f t="shared" si="8"/>
        <v>0</v>
      </c>
      <c r="BJ141" s="17" t="s">
        <v>83</v>
      </c>
      <c r="BK141" s="104">
        <f t="shared" si="9"/>
        <v>0</v>
      </c>
      <c r="BL141" s="17" t="s">
        <v>147</v>
      </c>
      <c r="BM141" s="17" t="s">
        <v>205</v>
      </c>
    </row>
    <row r="142" spans="2:65" s="1" customFormat="1" ht="31.5" customHeight="1">
      <c r="B142" s="130"/>
      <c r="C142" s="159" t="s">
        <v>153</v>
      </c>
      <c r="D142" s="159" t="s">
        <v>143</v>
      </c>
      <c r="E142" s="160" t="s">
        <v>206</v>
      </c>
      <c r="F142" s="246" t="s">
        <v>207</v>
      </c>
      <c r="G142" s="246"/>
      <c r="H142" s="246"/>
      <c r="I142" s="246"/>
      <c r="J142" s="161" t="s">
        <v>162</v>
      </c>
      <c r="K142" s="162">
        <v>5.1999999999999998E-2</v>
      </c>
      <c r="L142" s="247">
        <v>0</v>
      </c>
      <c r="M142" s="247"/>
      <c r="N142" s="248">
        <f t="shared" si="0"/>
        <v>0</v>
      </c>
      <c r="O142" s="248"/>
      <c r="P142" s="248"/>
      <c r="Q142" s="248"/>
      <c r="R142" s="133"/>
      <c r="T142" s="163" t="s">
        <v>5</v>
      </c>
      <c r="U142" s="42" t="s">
        <v>40</v>
      </c>
      <c r="V142" s="34"/>
      <c r="W142" s="164">
        <f t="shared" si="1"/>
        <v>0</v>
      </c>
      <c r="X142" s="164">
        <v>0</v>
      </c>
      <c r="Y142" s="164">
        <f t="shared" si="2"/>
        <v>0</v>
      </c>
      <c r="Z142" s="164">
        <v>0</v>
      </c>
      <c r="AA142" s="165">
        <f t="shared" si="3"/>
        <v>0</v>
      </c>
      <c r="AR142" s="17" t="s">
        <v>147</v>
      </c>
      <c r="AT142" s="17" t="s">
        <v>143</v>
      </c>
      <c r="AU142" s="17" t="s">
        <v>110</v>
      </c>
      <c r="AY142" s="17" t="s">
        <v>141</v>
      </c>
      <c r="BE142" s="104">
        <f t="shared" si="4"/>
        <v>0</v>
      </c>
      <c r="BF142" s="104">
        <f t="shared" si="5"/>
        <v>0</v>
      </c>
      <c r="BG142" s="104">
        <f t="shared" si="6"/>
        <v>0</v>
      </c>
      <c r="BH142" s="104">
        <f t="shared" si="7"/>
        <v>0</v>
      </c>
      <c r="BI142" s="104">
        <f t="shared" si="8"/>
        <v>0</v>
      </c>
      <c r="BJ142" s="17" t="s">
        <v>83</v>
      </c>
      <c r="BK142" s="104">
        <f t="shared" si="9"/>
        <v>0</v>
      </c>
      <c r="BL142" s="17" t="s">
        <v>147</v>
      </c>
      <c r="BM142" s="17" t="s">
        <v>208</v>
      </c>
    </row>
    <row r="143" spans="2:65" s="9" customFormat="1" ht="29.85" customHeight="1">
      <c r="B143" s="148"/>
      <c r="C143" s="149"/>
      <c r="D143" s="158" t="s">
        <v>124</v>
      </c>
      <c r="E143" s="158"/>
      <c r="F143" s="158"/>
      <c r="G143" s="158"/>
      <c r="H143" s="158"/>
      <c r="I143" s="158"/>
      <c r="J143" s="158"/>
      <c r="K143" s="158"/>
      <c r="L143" s="158"/>
      <c r="M143" s="158"/>
      <c r="N143" s="252">
        <f>BK143</f>
        <v>0</v>
      </c>
      <c r="O143" s="253"/>
      <c r="P143" s="253"/>
      <c r="Q143" s="253"/>
      <c r="R143" s="151"/>
      <c r="T143" s="152"/>
      <c r="U143" s="149"/>
      <c r="V143" s="149"/>
      <c r="W143" s="153">
        <f>SUM(W144:W158)</f>
        <v>0</v>
      </c>
      <c r="X143" s="149"/>
      <c r="Y143" s="153">
        <f>SUM(Y144:Y158)</f>
        <v>1.14E-2</v>
      </c>
      <c r="Z143" s="149"/>
      <c r="AA143" s="154">
        <f>SUM(AA144:AA158)</f>
        <v>0</v>
      </c>
      <c r="AR143" s="155" t="s">
        <v>110</v>
      </c>
      <c r="AT143" s="156" t="s">
        <v>74</v>
      </c>
      <c r="AU143" s="156" t="s">
        <v>83</v>
      </c>
      <c r="AY143" s="155" t="s">
        <v>141</v>
      </c>
      <c r="BK143" s="157">
        <f>SUM(BK144:BK158)</f>
        <v>0</v>
      </c>
    </row>
    <row r="144" spans="2:65" s="1" customFormat="1" ht="31.5" customHeight="1">
      <c r="B144" s="130"/>
      <c r="C144" s="159" t="s">
        <v>209</v>
      </c>
      <c r="D144" s="159" t="s">
        <v>143</v>
      </c>
      <c r="E144" s="160" t="s">
        <v>210</v>
      </c>
      <c r="F144" s="246" t="s">
        <v>211</v>
      </c>
      <c r="G144" s="246"/>
      <c r="H144" s="246"/>
      <c r="I144" s="246"/>
      <c r="J144" s="161" t="s">
        <v>184</v>
      </c>
      <c r="K144" s="162">
        <v>2</v>
      </c>
      <c r="L144" s="247">
        <v>0</v>
      </c>
      <c r="M144" s="247"/>
      <c r="N144" s="248">
        <f t="shared" ref="N144:N158" si="10">ROUND(L144*K144,2)</f>
        <v>0</v>
      </c>
      <c r="O144" s="248"/>
      <c r="P144" s="248"/>
      <c r="Q144" s="248"/>
      <c r="R144" s="133"/>
      <c r="T144" s="163" t="s">
        <v>5</v>
      </c>
      <c r="U144" s="42" t="s">
        <v>40</v>
      </c>
      <c r="V144" s="34"/>
      <c r="W144" s="164">
        <f t="shared" ref="W144:W158" si="11">V144*K144</f>
        <v>0</v>
      </c>
      <c r="X144" s="164">
        <v>3.0000000000000001E-5</v>
      </c>
      <c r="Y144" s="164">
        <f t="shared" ref="Y144:Y158" si="12">X144*K144</f>
        <v>6.0000000000000002E-5</v>
      </c>
      <c r="Z144" s="164">
        <v>0</v>
      </c>
      <c r="AA144" s="165">
        <f t="shared" ref="AA144:AA158" si="13">Z144*K144</f>
        <v>0</v>
      </c>
      <c r="AR144" s="17" t="s">
        <v>147</v>
      </c>
      <c r="AT144" s="17" t="s">
        <v>143</v>
      </c>
      <c r="AU144" s="17" t="s">
        <v>110</v>
      </c>
      <c r="AY144" s="17" t="s">
        <v>141</v>
      </c>
      <c r="BE144" s="104">
        <f t="shared" ref="BE144:BE158" si="14">IF(U144="základní",N144,0)</f>
        <v>0</v>
      </c>
      <c r="BF144" s="104">
        <f t="shared" ref="BF144:BF158" si="15">IF(U144="snížená",N144,0)</f>
        <v>0</v>
      </c>
      <c r="BG144" s="104">
        <f t="shared" ref="BG144:BG158" si="16">IF(U144="zákl. přenesená",N144,0)</f>
        <v>0</v>
      </c>
      <c r="BH144" s="104">
        <f t="shared" ref="BH144:BH158" si="17">IF(U144="sníž. přenesená",N144,0)</f>
        <v>0</v>
      </c>
      <c r="BI144" s="104">
        <f t="shared" ref="BI144:BI158" si="18">IF(U144="nulová",N144,0)</f>
        <v>0</v>
      </c>
      <c r="BJ144" s="17" t="s">
        <v>83</v>
      </c>
      <c r="BK144" s="104">
        <f t="shared" ref="BK144:BK158" si="19">ROUND(L144*K144,2)</f>
        <v>0</v>
      </c>
      <c r="BL144" s="17" t="s">
        <v>147</v>
      </c>
      <c r="BM144" s="17" t="s">
        <v>212</v>
      </c>
    </row>
    <row r="145" spans="2:65" s="1" customFormat="1" ht="31.5" customHeight="1">
      <c r="B145" s="130"/>
      <c r="C145" s="166" t="s">
        <v>213</v>
      </c>
      <c r="D145" s="166" t="s">
        <v>150</v>
      </c>
      <c r="E145" s="167" t="s">
        <v>214</v>
      </c>
      <c r="F145" s="249" t="s">
        <v>215</v>
      </c>
      <c r="G145" s="249"/>
      <c r="H145" s="249"/>
      <c r="I145" s="249"/>
      <c r="J145" s="168" t="s">
        <v>184</v>
      </c>
      <c r="K145" s="169">
        <v>2</v>
      </c>
      <c r="L145" s="250">
        <v>0</v>
      </c>
      <c r="M145" s="250"/>
      <c r="N145" s="251">
        <f t="shared" si="10"/>
        <v>0</v>
      </c>
      <c r="O145" s="248"/>
      <c r="P145" s="248"/>
      <c r="Q145" s="248"/>
      <c r="R145" s="133"/>
      <c r="T145" s="163" t="s">
        <v>5</v>
      </c>
      <c r="U145" s="42" t="s">
        <v>40</v>
      </c>
      <c r="V145" s="34"/>
      <c r="W145" s="164">
        <f t="shared" si="11"/>
        <v>0</v>
      </c>
      <c r="X145" s="164">
        <v>1.2E-4</v>
      </c>
      <c r="Y145" s="164">
        <f t="shared" si="12"/>
        <v>2.4000000000000001E-4</v>
      </c>
      <c r="Z145" s="164">
        <v>0</v>
      </c>
      <c r="AA145" s="165">
        <f t="shared" si="13"/>
        <v>0</v>
      </c>
      <c r="AR145" s="17" t="s">
        <v>153</v>
      </c>
      <c r="AT145" s="17" t="s">
        <v>150</v>
      </c>
      <c r="AU145" s="17" t="s">
        <v>110</v>
      </c>
      <c r="AY145" s="17" t="s">
        <v>141</v>
      </c>
      <c r="BE145" s="104">
        <f t="shared" si="14"/>
        <v>0</v>
      </c>
      <c r="BF145" s="104">
        <f t="shared" si="15"/>
        <v>0</v>
      </c>
      <c r="BG145" s="104">
        <f t="shared" si="16"/>
        <v>0</v>
      </c>
      <c r="BH145" s="104">
        <f t="shared" si="17"/>
        <v>0</v>
      </c>
      <c r="BI145" s="104">
        <f t="shared" si="18"/>
        <v>0</v>
      </c>
      <c r="BJ145" s="17" t="s">
        <v>83</v>
      </c>
      <c r="BK145" s="104">
        <f t="shared" si="19"/>
        <v>0</v>
      </c>
      <c r="BL145" s="17" t="s">
        <v>147</v>
      </c>
      <c r="BM145" s="17" t="s">
        <v>216</v>
      </c>
    </row>
    <row r="146" spans="2:65" s="1" customFormat="1" ht="31.5" customHeight="1">
      <c r="B146" s="130"/>
      <c r="C146" s="159" t="s">
        <v>217</v>
      </c>
      <c r="D146" s="159" t="s">
        <v>143</v>
      </c>
      <c r="E146" s="160" t="s">
        <v>218</v>
      </c>
      <c r="F146" s="246" t="s">
        <v>219</v>
      </c>
      <c r="G146" s="246"/>
      <c r="H146" s="246"/>
      <c r="I146" s="246"/>
      <c r="J146" s="161" t="s">
        <v>184</v>
      </c>
      <c r="K146" s="162">
        <v>3</v>
      </c>
      <c r="L146" s="247">
        <v>0</v>
      </c>
      <c r="M146" s="247"/>
      <c r="N146" s="248">
        <f t="shared" si="10"/>
        <v>0</v>
      </c>
      <c r="O146" s="248"/>
      <c r="P146" s="248"/>
      <c r="Q146" s="248"/>
      <c r="R146" s="133"/>
      <c r="T146" s="163" t="s">
        <v>5</v>
      </c>
      <c r="U146" s="42" t="s">
        <v>40</v>
      </c>
      <c r="V146" s="34"/>
      <c r="W146" s="164">
        <f t="shared" si="11"/>
        <v>0</v>
      </c>
      <c r="X146" s="164">
        <v>3.0000000000000001E-5</v>
      </c>
      <c r="Y146" s="164">
        <f t="shared" si="12"/>
        <v>9.0000000000000006E-5</v>
      </c>
      <c r="Z146" s="164">
        <v>0</v>
      </c>
      <c r="AA146" s="165">
        <f t="shared" si="13"/>
        <v>0</v>
      </c>
      <c r="AR146" s="17" t="s">
        <v>147</v>
      </c>
      <c r="AT146" s="17" t="s">
        <v>143</v>
      </c>
      <c r="AU146" s="17" t="s">
        <v>110</v>
      </c>
      <c r="AY146" s="17" t="s">
        <v>141</v>
      </c>
      <c r="BE146" s="104">
        <f t="shared" si="14"/>
        <v>0</v>
      </c>
      <c r="BF146" s="104">
        <f t="shared" si="15"/>
        <v>0</v>
      </c>
      <c r="BG146" s="104">
        <f t="shared" si="16"/>
        <v>0</v>
      </c>
      <c r="BH146" s="104">
        <f t="shared" si="17"/>
        <v>0</v>
      </c>
      <c r="BI146" s="104">
        <f t="shared" si="18"/>
        <v>0</v>
      </c>
      <c r="BJ146" s="17" t="s">
        <v>83</v>
      </c>
      <c r="BK146" s="104">
        <f t="shared" si="19"/>
        <v>0</v>
      </c>
      <c r="BL146" s="17" t="s">
        <v>147</v>
      </c>
      <c r="BM146" s="17" t="s">
        <v>220</v>
      </c>
    </row>
    <row r="147" spans="2:65" s="1" customFormat="1" ht="31.5" customHeight="1">
      <c r="B147" s="130"/>
      <c r="C147" s="166" t="s">
        <v>221</v>
      </c>
      <c r="D147" s="166" t="s">
        <v>150</v>
      </c>
      <c r="E147" s="167" t="s">
        <v>222</v>
      </c>
      <c r="F147" s="249" t="s">
        <v>223</v>
      </c>
      <c r="G147" s="249"/>
      <c r="H147" s="249"/>
      <c r="I147" s="249"/>
      <c r="J147" s="168" t="s">
        <v>184</v>
      </c>
      <c r="K147" s="169">
        <v>3</v>
      </c>
      <c r="L147" s="250">
        <v>0</v>
      </c>
      <c r="M147" s="250"/>
      <c r="N147" s="251">
        <f t="shared" si="10"/>
        <v>0</v>
      </c>
      <c r="O147" s="248"/>
      <c r="P147" s="248"/>
      <c r="Q147" s="248"/>
      <c r="R147" s="133"/>
      <c r="T147" s="163" t="s">
        <v>5</v>
      </c>
      <c r="U147" s="42" t="s">
        <v>40</v>
      </c>
      <c r="V147" s="34"/>
      <c r="W147" s="164">
        <f t="shared" si="11"/>
        <v>0</v>
      </c>
      <c r="X147" s="164">
        <v>1.9000000000000001E-4</v>
      </c>
      <c r="Y147" s="164">
        <f t="shared" si="12"/>
        <v>5.6999999999999998E-4</v>
      </c>
      <c r="Z147" s="164">
        <v>0</v>
      </c>
      <c r="AA147" s="165">
        <f t="shared" si="13"/>
        <v>0</v>
      </c>
      <c r="AR147" s="17" t="s">
        <v>153</v>
      </c>
      <c r="AT147" s="17" t="s">
        <v>150</v>
      </c>
      <c r="AU147" s="17" t="s">
        <v>110</v>
      </c>
      <c r="AY147" s="17" t="s">
        <v>141</v>
      </c>
      <c r="BE147" s="104">
        <f t="shared" si="14"/>
        <v>0</v>
      </c>
      <c r="BF147" s="104">
        <f t="shared" si="15"/>
        <v>0</v>
      </c>
      <c r="BG147" s="104">
        <f t="shared" si="16"/>
        <v>0</v>
      </c>
      <c r="BH147" s="104">
        <f t="shared" si="17"/>
        <v>0</v>
      </c>
      <c r="BI147" s="104">
        <f t="shared" si="18"/>
        <v>0</v>
      </c>
      <c r="BJ147" s="17" t="s">
        <v>83</v>
      </c>
      <c r="BK147" s="104">
        <f t="shared" si="19"/>
        <v>0</v>
      </c>
      <c r="BL147" s="17" t="s">
        <v>147</v>
      </c>
      <c r="BM147" s="17" t="s">
        <v>224</v>
      </c>
    </row>
    <row r="148" spans="2:65" s="1" customFormat="1" ht="22.5" customHeight="1">
      <c r="B148" s="130"/>
      <c r="C148" s="159" t="s">
        <v>225</v>
      </c>
      <c r="D148" s="159" t="s">
        <v>143</v>
      </c>
      <c r="E148" s="160" t="s">
        <v>226</v>
      </c>
      <c r="F148" s="246" t="s">
        <v>227</v>
      </c>
      <c r="G148" s="246"/>
      <c r="H148" s="246"/>
      <c r="I148" s="246"/>
      <c r="J148" s="161" t="s">
        <v>184</v>
      </c>
      <c r="K148" s="162">
        <v>1</v>
      </c>
      <c r="L148" s="247">
        <v>0</v>
      </c>
      <c r="M148" s="247"/>
      <c r="N148" s="248">
        <f t="shared" si="10"/>
        <v>0</v>
      </c>
      <c r="O148" s="248"/>
      <c r="P148" s="248"/>
      <c r="Q148" s="248"/>
      <c r="R148" s="133"/>
      <c r="T148" s="163" t="s">
        <v>5</v>
      </c>
      <c r="U148" s="42" t="s">
        <v>40</v>
      </c>
      <c r="V148" s="34"/>
      <c r="W148" s="164">
        <f t="shared" si="11"/>
        <v>0</v>
      </c>
      <c r="X148" s="164">
        <v>1.1E-4</v>
      </c>
      <c r="Y148" s="164">
        <f t="shared" si="12"/>
        <v>1.1E-4</v>
      </c>
      <c r="Z148" s="164">
        <v>0</v>
      </c>
      <c r="AA148" s="165">
        <f t="shared" si="13"/>
        <v>0</v>
      </c>
      <c r="AR148" s="17" t="s">
        <v>147</v>
      </c>
      <c r="AT148" s="17" t="s">
        <v>143</v>
      </c>
      <c r="AU148" s="17" t="s">
        <v>110</v>
      </c>
      <c r="AY148" s="17" t="s">
        <v>141</v>
      </c>
      <c r="BE148" s="104">
        <f t="shared" si="14"/>
        <v>0</v>
      </c>
      <c r="BF148" s="104">
        <f t="shared" si="15"/>
        <v>0</v>
      </c>
      <c r="BG148" s="104">
        <f t="shared" si="16"/>
        <v>0</v>
      </c>
      <c r="BH148" s="104">
        <f t="shared" si="17"/>
        <v>0</v>
      </c>
      <c r="BI148" s="104">
        <f t="shared" si="18"/>
        <v>0</v>
      </c>
      <c r="BJ148" s="17" t="s">
        <v>83</v>
      </c>
      <c r="BK148" s="104">
        <f t="shared" si="19"/>
        <v>0</v>
      </c>
      <c r="BL148" s="17" t="s">
        <v>147</v>
      </c>
      <c r="BM148" s="17" t="s">
        <v>228</v>
      </c>
    </row>
    <row r="149" spans="2:65" s="1" customFormat="1" ht="31.5" customHeight="1">
      <c r="B149" s="130"/>
      <c r="C149" s="166" t="s">
        <v>229</v>
      </c>
      <c r="D149" s="166" t="s">
        <v>150</v>
      </c>
      <c r="E149" s="167" t="s">
        <v>230</v>
      </c>
      <c r="F149" s="249" t="s">
        <v>231</v>
      </c>
      <c r="G149" s="249"/>
      <c r="H149" s="249"/>
      <c r="I149" s="249"/>
      <c r="J149" s="168" t="s">
        <v>167</v>
      </c>
      <c r="K149" s="169">
        <v>1</v>
      </c>
      <c r="L149" s="250">
        <v>0</v>
      </c>
      <c r="M149" s="250"/>
      <c r="N149" s="251">
        <f t="shared" si="10"/>
        <v>0</v>
      </c>
      <c r="O149" s="248"/>
      <c r="P149" s="248"/>
      <c r="Q149" s="248"/>
      <c r="R149" s="133"/>
      <c r="T149" s="163" t="s">
        <v>5</v>
      </c>
      <c r="U149" s="42" t="s">
        <v>40</v>
      </c>
      <c r="V149" s="34"/>
      <c r="W149" s="164">
        <f t="shared" si="11"/>
        <v>0</v>
      </c>
      <c r="X149" s="164">
        <v>0</v>
      </c>
      <c r="Y149" s="164">
        <f t="shared" si="12"/>
        <v>0</v>
      </c>
      <c r="Z149" s="164">
        <v>0</v>
      </c>
      <c r="AA149" s="165">
        <f t="shared" si="13"/>
        <v>0</v>
      </c>
      <c r="AR149" s="17" t="s">
        <v>153</v>
      </c>
      <c r="AT149" s="17" t="s">
        <v>150</v>
      </c>
      <c r="AU149" s="17" t="s">
        <v>110</v>
      </c>
      <c r="AY149" s="17" t="s">
        <v>141</v>
      </c>
      <c r="BE149" s="104">
        <f t="shared" si="14"/>
        <v>0</v>
      </c>
      <c r="BF149" s="104">
        <f t="shared" si="15"/>
        <v>0</v>
      </c>
      <c r="BG149" s="104">
        <f t="shared" si="16"/>
        <v>0</v>
      </c>
      <c r="BH149" s="104">
        <f t="shared" si="17"/>
        <v>0</v>
      </c>
      <c r="BI149" s="104">
        <f t="shared" si="18"/>
        <v>0</v>
      </c>
      <c r="BJ149" s="17" t="s">
        <v>83</v>
      </c>
      <c r="BK149" s="104">
        <f t="shared" si="19"/>
        <v>0</v>
      </c>
      <c r="BL149" s="17" t="s">
        <v>147</v>
      </c>
      <c r="BM149" s="17" t="s">
        <v>232</v>
      </c>
    </row>
    <row r="150" spans="2:65" s="1" customFormat="1" ht="22.5" customHeight="1">
      <c r="B150" s="130"/>
      <c r="C150" s="159" t="s">
        <v>233</v>
      </c>
      <c r="D150" s="159" t="s">
        <v>143</v>
      </c>
      <c r="E150" s="160" t="s">
        <v>234</v>
      </c>
      <c r="F150" s="246" t="s">
        <v>235</v>
      </c>
      <c r="G150" s="246"/>
      <c r="H150" s="246"/>
      <c r="I150" s="246"/>
      <c r="J150" s="161" t="s">
        <v>184</v>
      </c>
      <c r="K150" s="162">
        <v>5</v>
      </c>
      <c r="L150" s="247">
        <v>0</v>
      </c>
      <c r="M150" s="247"/>
      <c r="N150" s="248">
        <f t="shared" si="10"/>
        <v>0</v>
      </c>
      <c r="O150" s="248"/>
      <c r="P150" s="248"/>
      <c r="Q150" s="248"/>
      <c r="R150" s="133"/>
      <c r="T150" s="163" t="s">
        <v>5</v>
      </c>
      <c r="U150" s="42" t="s">
        <v>40</v>
      </c>
      <c r="V150" s="34"/>
      <c r="W150" s="164">
        <f t="shared" si="11"/>
        <v>0</v>
      </c>
      <c r="X150" s="164">
        <v>3.5E-4</v>
      </c>
      <c r="Y150" s="164">
        <f t="shared" si="12"/>
        <v>1.75E-3</v>
      </c>
      <c r="Z150" s="164">
        <v>0</v>
      </c>
      <c r="AA150" s="165">
        <f t="shared" si="13"/>
        <v>0</v>
      </c>
      <c r="AR150" s="17" t="s">
        <v>147</v>
      </c>
      <c r="AT150" s="17" t="s">
        <v>143</v>
      </c>
      <c r="AU150" s="17" t="s">
        <v>110</v>
      </c>
      <c r="AY150" s="17" t="s">
        <v>141</v>
      </c>
      <c r="BE150" s="104">
        <f t="shared" si="14"/>
        <v>0</v>
      </c>
      <c r="BF150" s="104">
        <f t="shared" si="15"/>
        <v>0</v>
      </c>
      <c r="BG150" s="104">
        <f t="shared" si="16"/>
        <v>0</v>
      </c>
      <c r="BH150" s="104">
        <f t="shared" si="17"/>
        <v>0</v>
      </c>
      <c r="BI150" s="104">
        <f t="shared" si="18"/>
        <v>0</v>
      </c>
      <c r="BJ150" s="17" t="s">
        <v>83</v>
      </c>
      <c r="BK150" s="104">
        <f t="shared" si="19"/>
        <v>0</v>
      </c>
      <c r="BL150" s="17" t="s">
        <v>147</v>
      </c>
      <c r="BM150" s="17" t="s">
        <v>236</v>
      </c>
    </row>
    <row r="151" spans="2:65" s="1" customFormat="1" ht="22.5" customHeight="1">
      <c r="B151" s="130"/>
      <c r="C151" s="166" t="s">
        <v>237</v>
      </c>
      <c r="D151" s="166" t="s">
        <v>150</v>
      </c>
      <c r="E151" s="167" t="s">
        <v>238</v>
      </c>
      <c r="F151" s="249" t="s">
        <v>239</v>
      </c>
      <c r="G151" s="249"/>
      <c r="H151" s="249"/>
      <c r="I151" s="249"/>
      <c r="J151" s="168" t="s">
        <v>184</v>
      </c>
      <c r="K151" s="169">
        <v>1</v>
      </c>
      <c r="L151" s="250">
        <v>0</v>
      </c>
      <c r="M151" s="250"/>
      <c r="N151" s="251">
        <f t="shared" si="10"/>
        <v>0</v>
      </c>
      <c r="O151" s="248"/>
      <c r="P151" s="248"/>
      <c r="Q151" s="248"/>
      <c r="R151" s="133"/>
      <c r="T151" s="163" t="s">
        <v>5</v>
      </c>
      <c r="U151" s="42" t="s">
        <v>40</v>
      </c>
      <c r="V151" s="34"/>
      <c r="W151" s="164">
        <f t="shared" si="11"/>
        <v>0</v>
      </c>
      <c r="X151" s="164">
        <v>2.2000000000000001E-4</v>
      </c>
      <c r="Y151" s="164">
        <f t="shared" si="12"/>
        <v>2.2000000000000001E-4</v>
      </c>
      <c r="Z151" s="164">
        <v>0</v>
      </c>
      <c r="AA151" s="165">
        <f t="shared" si="13"/>
        <v>0</v>
      </c>
      <c r="AR151" s="17" t="s">
        <v>153</v>
      </c>
      <c r="AT151" s="17" t="s">
        <v>150</v>
      </c>
      <c r="AU151" s="17" t="s">
        <v>110</v>
      </c>
      <c r="AY151" s="17" t="s">
        <v>141</v>
      </c>
      <c r="BE151" s="104">
        <f t="shared" si="14"/>
        <v>0</v>
      </c>
      <c r="BF151" s="104">
        <f t="shared" si="15"/>
        <v>0</v>
      </c>
      <c r="BG151" s="104">
        <f t="shared" si="16"/>
        <v>0</v>
      </c>
      <c r="BH151" s="104">
        <f t="shared" si="17"/>
        <v>0</v>
      </c>
      <c r="BI151" s="104">
        <f t="shared" si="18"/>
        <v>0</v>
      </c>
      <c r="BJ151" s="17" t="s">
        <v>83</v>
      </c>
      <c r="BK151" s="104">
        <f t="shared" si="19"/>
        <v>0</v>
      </c>
      <c r="BL151" s="17" t="s">
        <v>147</v>
      </c>
      <c r="BM151" s="17" t="s">
        <v>240</v>
      </c>
    </row>
    <row r="152" spans="2:65" s="1" customFormat="1" ht="31.5" customHeight="1">
      <c r="B152" s="130"/>
      <c r="C152" s="166" t="s">
        <v>241</v>
      </c>
      <c r="D152" s="166" t="s">
        <v>150</v>
      </c>
      <c r="E152" s="167" t="s">
        <v>242</v>
      </c>
      <c r="F152" s="249" t="s">
        <v>243</v>
      </c>
      <c r="G152" s="249"/>
      <c r="H152" s="249"/>
      <c r="I152" s="249"/>
      <c r="J152" s="168" t="s">
        <v>184</v>
      </c>
      <c r="K152" s="169">
        <v>3</v>
      </c>
      <c r="L152" s="250">
        <v>0</v>
      </c>
      <c r="M152" s="250"/>
      <c r="N152" s="251">
        <f t="shared" si="10"/>
        <v>0</v>
      </c>
      <c r="O152" s="248"/>
      <c r="P152" s="248"/>
      <c r="Q152" s="248"/>
      <c r="R152" s="133"/>
      <c r="T152" s="163" t="s">
        <v>5</v>
      </c>
      <c r="U152" s="42" t="s">
        <v>40</v>
      </c>
      <c r="V152" s="34"/>
      <c r="W152" s="164">
        <f t="shared" si="11"/>
        <v>0</v>
      </c>
      <c r="X152" s="164">
        <v>1.66E-3</v>
      </c>
      <c r="Y152" s="164">
        <f t="shared" si="12"/>
        <v>4.9800000000000001E-3</v>
      </c>
      <c r="Z152" s="164">
        <v>0</v>
      </c>
      <c r="AA152" s="165">
        <f t="shared" si="13"/>
        <v>0</v>
      </c>
      <c r="AR152" s="17" t="s">
        <v>153</v>
      </c>
      <c r="AT152" s="17" t="s">
        <v>150</v>
      </c>
      <c r="AU152" s="17" t="s">
        <v>110</v>
      </c>
      <c r="AY152" s="17" t="s">
        <v>141</v>
      </c>
      <c r="BE152" s="104">
        <f t="shared" si="14"/>
        <v>0</v>
      </c>
      <c r="BF152" s="104">
        <f t="shared" si="15"/>
        <v>0</v>
      </c>
      <c r="BG152" s="104">
        <f t="shared" si="16"/>
        <v>0</v>
      </c>
      <c r="BH152" s="104">
        <f t="shared" si="17"/>
        <v>0</v>
      </c>
      <c r="BI152" s="104">
        <f t="shared" si="18"/>
        <v>0</v>
      </c>
      <c r="BJ152" s="17" t="s">
        <v>83</v>
      </c>
      <c r="BK152" s="104">
        <f t="shared" si="19"/>
        <v>0</v>
      </c>
      <c r="BL152" s="17" t="s">
        <v>147</v>
      </c>
      <c r="BM152" s="17" t="s">
        <v>244</v>
      </c>
    </row>
    <row r="153" spans="2:65" s="1" customFormat="1" ht="22.5" customHeight="1">
      <c r="B153" s="130"/>
      <c r="C153" s="166" t="s">
        <v>245</v>
      </c>
      <c r="D153" s="166" t="s">
        <v>150</v>
      </c>
      <c r="E153" s="167" t="s">
        <v>246</v>
      </c>
      <c r="F153" s="249" t="s">
        <v>247</v>
      </c>
      <c r="G153" s="249"/>
      <c r="H153" s="249"/>
      <c r="I153" s="249"/>
      <c r="J153" s="168" t="s">
        <v>172</v>
      </c>
      <c r="K153" s="169">
        <v>1</v>
      </c>
      <c r="L153" s="250">
        <v>0</v>
      </c>
      <c r="M153" s="250"/>
      <c r="N153" s="251">
        <f t="shared" si="10"/>
        <v>0</v>
      </c>
      <c r="O153" s="248"/>
      <c r="P153" s="248"/>
      <c r="Q153" s="248"/>
      <c r="R153" s="133"/>
      <c r="T153" s="163" t="s">
        <v>5</v>
      </c>
      <c r="U153" s="42" t="s">
        <v>40</v>
      </c>
      <c r="V153" s="34"/>
      <c r="W153" s="164">
        <f t="shared" si="11"/>
        <v>0</v>
      </c>
      <c r="X153" s="164">
        <v>0</v>
      </c>
      <c r="Y153" s="164">
        <f t="shared" si="12"/>
        <v>0</v>
      </c>
      <c r="Z153" s="164">
        <v>0</v>
      </c>
      <c r="AA153" s="165">
        <f t="shared" si="13"/>
        <v>0</v>
      </c>
      <c r="AR153" s="17" t="s">
        <v>153</v>
      </c>
      <c r="AT153" s="17" t="s">
        <v>150</v>
      </c>
      <c r="AU153" s="17" t="s">
        <v>110</v>
      </c>
      <c r="AY153" s="17" t="s">
        <v>141</v>
      </c>
      <c r="BE153" s="104">
        <f t="shared" si="14"/>
        <v>0</v>
      </c>
      <c r="BF153" s="104">
        <f t="shared" si="15"/>
        <v>0</v>
      </c>
      <c r="BG153" s="104">
        <f t="shared" si="16"/>
        <v>0</v>
      </c>
      <c r="BH153" s="104">
        <f t="shared" si="17"/>
        <v>0</v>
      </c>
      <c r="BI153" s="104">
        <f t="shared" si="18"/>
        <v>0</v>
      </c>
      <c r="BJ153" s="17" t="s">
        <v>83</v>
      </c>
      <c r="BK153" s="104">
        <f t="shared" si="19"/>
        <v>0</v>
      </c>
      <c r="BL153" s="17" t="s">
        <v>147</v>
      </c>
      <c r="BM153" s="17" t="s">
        <v>248</v>
      </c>
    </row>
    <row r="154" spans="2:65" s="1" customFormat="1" ht="22.5" customHeight="1">
      <c r="B154" s="130"/>
      <c r="C154" s="159" t="s">
        <v>249</v>
      </c>
      <c r="D154" s="159" t="s">
        <v>143</v>
      </c>
      <c r="E154" s="160" t="s">
        <v>250</v>
      </c>
      <c r="F154" s="246" t="s">
        <v>251</v>
      </c>
      <c r="G154" s="246"/>
      <c r="H154" s="246"/>
      <c r="I154" s="246"/>
      <c r="J154" s="161" t="s">
        <v>184</v>
      </c>
      <c r="K154" s="162">
        <v>3</v>
      </c>
      <c r="L154" s="247">
        <v>0</v>
      </c>
      <c r="M154" s="247"/>
      <c r="N154" s="248">
        <f t="shared" si="10"/>
        <v>0</v>
      </c>
      <c r="O154" s="248"/>
      <c r="P154" s="248"/>
      <c r="Q154" s="248"/>
      <c r="R154" s="133"/>
      <c r="T154" s="163" t="s">
        <v>5</v>
      </c>
      <c r="U154" s="42" t="s">
        <v>40</v>
      </c>
      <c r="V154" s="34"/>
      <c r="W154" s="164">
        <f t="shared" si="11"/>
        <v>0</v>
      </c>
      <c r="X154" s="164">
        <v>2.3000000000000001E-4</v>
      </c>
      <c r="Y154" s="164">
        <f t="shared" si="12"/>
        <v>6.9000000000000008E-4</v>
      </c>
      <c r="Z154" s="164">
        <v>0</v>
      </c>
      <c r="AA154" s="165">
        <f t="shared" si="13"/>
        <v>0</v>
      </c>
      <c r="AR154" s="17" t="s">
        <v>147</v>
      </c>
      <c r="AT154" s="17" t="s">
        <v>143</v>
      </c>
      <c r="AU154" s="17" t="s">
        <v>110</v>
      </c>
      <c r="AY154" s="17" t="s">
        <v>141</v>
      </c>
      <c r="BE154" s="104">
        <f t="shared" si="14"/>
        <v>0</v>
      </c>
      <c r="BF154" s="104">
        <f t="shared" si="15"/>
        <v>0</v>
      </c>
      <c r="BG154" s="104">
        <f t="shared" si="16"/>
        <v>0</v>
      </c>
      <c r="BH154" s="104">
        <f t="shared" si="17"/>
        <v>0</v>
      </c>
      <c r="BI154" s="104">
        <f t="shared" si="18"/>
        <v>0</v>
      </c>
      <c r="BJ154" s="17" t="s">
        <v>83</v>
      </c>
      <c r="BK154" s="104">
        <f t="shared" si="19"/>
        <v>0</v>
      </c>
      <c r="BL154" s="17" t="s">
        <v>147</v>
      </c>
      <c r="BM154" s="17" t="s">
        <v>252</v>
      </c>
    </row>
    <row r="155" spans="2:65" s="1" customFormat="1" ht="31.5" customHeight="1">
      <c r="B155" s="130"/>
      <c r="C155" s="159" t="s">
        <v>253</v>
      </c>
      <c r="D155" s="159" t="s">
        <v>143</v>
      </c>
      <c r="E155" s="160" t="s">
        <v>254</v>
      </c>
      <c r="F155" s="246" t="s">
        <v>255</v>
      </c>
      <c r="G155" s="246"/>
      <c r="H155" s="246"/>
      <c r="I155" s="246"/>
      <c r="J155" s="161" t="s">
        <v>184</v>
      </c>
      <c r="K155" s="162">
        <v>2</v>
      </c>
      <c r="L155" s="247">
        <v>0</v>
      </c>
      <c r="M155" s="247"/>
      <c r="N155" s="248">
        <f t="shared" si="10"/>
        <v>0</v>
      </c>
      <c r="O155" s="248"/>
      <c r="P155" s="248"/>
      <c r="Q155" s="248"/>
      <c r="R155" s="133"/>
      <c r="T155" s="163" t="s">
        <v>5</v>
      </c>
      <c r="U155" s="42" t="s">
        <v>40</v>
      </c>
      <c r="V155" s="34"/>
      <c r="W155" s="164">
        <f t="shared" si="11"/>
        <v>0</v>
      </c>
      <c r="X155" s="164">
        <v>2.7E-4</v>
      </c>
      <c r="Y155" s="164">
        <f t="shared" si="12"/>
        <v>5.4000000000000001E-4</v>
      </c>
      <c r="Z155" s="164">
        <v>0</v>
      </c>
      <c r="AA155" s="165">
        <f t="shared" si="13"/>
        <v>0</v>
      </c>
      <c r="AR155" s="17" t="s">
        <v>147</v>
      </c>
      <c r="AT155" s="17" t="s">
        <v>143</v>
      </c>
      <c r="AU155" s="17" t="s">
        <v>110</v>
      </c>
      <c r="AY155" s="17" t="s">
        <v>141</v>
      </c>
      <c r="BE155" s="104">
        <f t="shared" si="14"/>
        <v>0</v>
      </c>
      <c r="BF155" s="104">
        <f t="shared" si="15"/>
        <v>0</v>
      </c>
      <c r="BG155" s="104">
        <f t="shared" si="16"/>
        <v>0</v>
      </c>
      <c r="BH155" s="104">
        <f t="shared" si="17"/>
        <v>0</v>
      </c>
      <c r="BI155" s="104">
        <f t="shared" si="18"/>
        <v>0</v>
      </c>
      <c r="BJ155" s="17" t="s">
        <v>83</v>
      </c>
      <c r="BK155" s="104">
        <f t="shared" si="19"/>
        <v>0</v>
      </c>
      <c r="BL155" s="17" t="s">
        <v>147</v>
      </c>
      <c r="BM155" s="17" t="s">
        <v>256</v>
      </c>
    </row>
    <row r="156" spans="2:65" s="1" customFormat="1" ht="31.5" customHeight="1">
      <c r="B156" s="130"/>
      <c r="C156" s="166" t="s">
        <v>257</v>
      </c>
      <c r="D156" s="166" t="s">
        <v>150</v>
      </c>
      <c r="E156" s="167" t="s">
        <v>258</v>
      </c>
      <c r="F156" s="249" t="s">
        <v>259</v>
      </c>
      <c r="G156" s="249"/>
      <c r="H156" s="249"/>
      <c r="I156" s="249"/>
      <c r="J156" s="168" t="s">
        <v>184</v>
      </c>
      <c r="K156" s="169">
        <v>2</v>
      </c>
      <c r="L156" s="250">
        <v>0</v>
      </c>
      <c r="M156" s="250"/>
      <c r="N156" s="251">
        <f t="shared" si="10"/>
        <v>0</v>
      </c>
      <c r="O156" s="248"/>
      <c r="P156" s="248"/>
      <c r="Q156" s="248"/>
      <c r="R156" s="133"/>
      <c r="T156" s="163" t="s">
        <v>5</v>
      </c>
      <c r="U156" s="42" t="s">
        <v>40</v>
      </c>
      <c r="V156" s="34"/>
      <c r="W156" s="164">
        <f t="shared" si="11"/>
        <v>0</v>
      </c>
      <c r="X156" s="164">
        <v>3.4000000000000002E-4</v>
      </c>
      <c r="Y156" s="164">
        <f t="shared" si="12"/>
        <v>6.8000000000000005E-4</v>
      </c>
      <c r="Z156" s="164">
        <v>0</v>
      </c>
      <c r="AA156" s="165">
        <f t="shared" si="13"/>
        <v>0</v>
      </c>
      <c r="AR156" s="17" t="s">
        <v>153</v>
      </c>
      <c r="AT156" s="17" t="s">
        <v>150</v>
      </c>
      <c r="AU156" s="17" t="s">
        <v>110</v>
      </c>
      <c r="AY156" s="17" t="s">
        <v>141</v>
      </c>
      <c r="BE156" s="104">
        <f t="shared" si="14"/>
        <v>0</v>
      </c>
      <c r="BF156" s="104">
        <f t="shared" si="15"/>
        <v>0</v>
      </c>
      <c r="BG156" s="104">
        <f t="shared" si="16"/>
        <v>0</v>
      </c>
      <c r="BH156" s="104">
        <f t="shared" si="17"/>
        <v>0</v>
      </c>
      <c r="BI156" s="104">
        <f t="shared" si="18"/>
        <v>0</v>
      </c>
      <c r="BJ156" s="17" t="s">
        <v>83</v>
      </c>
      <c r="BK156" s="104">
        <f t="shared" si="19"/>
        <v>0</v>
      </c>
      <c r="BL156" s="17" t="s">
        <v>147</v>
      </c>
      <c r="BM156" s="17" t="s">
        <v>260</v>
      </c>
    </row>
    <row r="157" spans="2:65" s="1" customFormat="1" ht="31.5" customHeight="1">
      <c r="B157" s="130"/>
      <c r="C157" s="159" t="s">
        <v>261</v>
      </c>
      <c r="D157" s="159" t="s">
        <v>143</v>
      </c>
      <c r="E157" s="160" t="s">
        <v>262</v>
      </c>
      <c r="F157" s="246" t="s">
        <v>263</v>
      </c>
      <c r="G157" s="246"/>
      <c r="H157" s="246"/>
      <c r="I157" s="246"/>
      <c r="J157" s="161" t="s">
        <v>184</v>
      </c>
      <c r="K157" s="162">
        <v>1</v>
      </c>
      <c r="L157" s="247">
        <v>0</v>
      </c>
      <c r="M157" s="247"/>
      <c r="N157" s="248">
        <f t="shared" si="10"/>
        <v>0</v>
      </c>
      <c r="O157" s="248"/>
      <c r="P157" s="248"/>
      <c r="Q157" s="248"/>
      <c r="R157" s="133"/>
      <c r="T157" s="163" t="s">
        <v>5</v>
      </c>
      <c r="U157" s="42" t="s">
        <v>40</v>
      </c>
      <c r="V157" s="34"/>
      <c r="W157" s="164">
        <f t="shared" si="11"/>
        <v>0</v>
      </c>
      <c r="X157" s="164">
        <v>1.47E-3</v>
      </c>
      <c r="Y157" s="164">
        <f t="shared" si="12"/>
        <v>1.47E-3</v>
      </c>
      <c r="Z157" s="164">
        <v>0</v>
      </c>
      <c r="AA157" s="165">
        <f t="shared" si="13"/>
        <v>0</v>
      </c>
      <c r="AR157" s="17" t="s">
        <v>147</v>
      </c>
      <c r="AT157" s="17" t="s">
        <v>143</v>
      </c>
      <c r="AU157" s="17" t="s">
        <v>110</v>
      </c>
      <c r="AY157" s="17" t="s">
        <v>141</v>
      </c>
      <c r="BE157" s="104">
        <f t="shared" si="14"/>
        <v>0</v>
      </c>
      <c r="BF157" s="104">
        <f t="shared" si="15"/>
        <v>0</v>
      </c>
      <c r="BG157" s="104">
        <f t="shared" si="16"/>
        <v>0</v>
      </c>
      <c r="BH157" s="104">
        <f t="shared" si="17"/>
        <v>0</v>
      </c>
      <c r="BI157" s="104">
        <f t="shared" si="18"/>
        <v>0</v>
      </c>
      <c r="BJ157" s="17" t="s">
        <v>83</v>
      </c>
      <c r="BK157" s="104">
        <f t="shared" si="19"/>
        <v>0</v>
      </c>
      <c r="BL157" s="17" t="s">
        <v>147</v>
      </c>
      <c r="BM157" s="17" t="s">
        <v>264</v>
      </c>
    </row>
    <row r="158" spans="2:65" s="1" customFormat="1" ht="31.5" customHeight="1">
      <c r="B158" s="130"/>
      <c r="C158" s="159" t="s">
        <v>265</v>
      </c>
      <c r="D158" s="159" t="s">
        <v>143</v>
      </c>
      <c r="E158" s="160" t="s">
        <v>266</v>
      </c>
      <c r="F158" s="246" t="s">
        <v>267</v>
      </c>
      <c r="G158" s="246"/>
      <c r="H158" s="246"/>
      <c r="I158" s="246"/>
      <c r="J158" s="161" t="s">
        <v>162</v>
      </c>
      <c r="K158" s="162">
        <v>1.0999999999999999E-2</v>
      </c>
      <c r="L158" s="247">
        <v>0</v>
      </c>
      <c r="M158" s="247"/>
      <c r="N158" s="248">
        <f t="shared" si="10"/>
        <v>0</v>
      </c>
      <c r="O158" s="248"/>
      <c r="P158" s="248"/>
      <c r="Q158" s="248"/>
      <c r="R158" s="133"/>
      <c r="T158" s="163" t="s">
        <v>5</v>
      </c>
      <c r="U158" s="42" t="s">
        <v>40</v>
      </c>
      <c r="V158" s="34"/>
      <c r="W158" s="164">
        <f t="shared" si="11"/>
        <v>0</v>
      </c>
      <c r="X158" s="164">
        <v>0</v>
      </c>
      <c r="Y158" s="164">
        <f t="shared" si="12"/>
        <v>0</v>
      </c>
      <c r="Z158" s="164">
        <v>0</v>
      </c>
      <c r="AA158" s="165">
        <f t="shared" si="13"/>
        <v>0</v>
      </c>
      <c r="AR158" s="17" t="s">
        <v>147</v>
      </c>
      <c r="AT158" s="17" t="s">
        <v>143</v>
      </c>
      <c r="AU158" s="17" t="s">
        <v>110</v>
      </c>
      <c r="AY158" s="17" t="s">
        <v>141</v>
      </c>
      <c r="BE158" s="104">
        <f t="shared" si="14"/>
        <v>0</v>
      </c>
      <c r="BF158" s="104">
        <f t="shared" si="15"/>
        <v>0</v>
      </c>
      <c r="BG158" s="104">
        <f t="shared" si="16"/>
        <v>0</v>
      </c>
      <c r="BH158" s="104">
        <f t="shared" si="17"/>
        <v>0</v>
      </c>
      <c r="BI158" s="104">
        <f t="shared" si="18"/>
        <v>0</v>
      </c>
      <c r="BJ158" s="17" t="s">
        <v>83</v>
      </c>
      <c r="BK158" s="104">
        <f t="shared" si="19"/>
        <v>0</v>
      </c>
      <c r="BL158" s="17" t="s">
        <v>147</v>
      </c>
      <c r="BM158" s="17" t="s">
        <v>268</v>
      </c>
    </row>
    <row r="159" spans="2:65" s="9" customFormat="1" ht="29.85" customHeight="1">
      <c r="B159" s="148"/>
      <c r="C159" s="149"/>
      <c r="D159" s="158" t="s">
        <v>125</v>
      </c>
      <c r="E159" s="158"/>
      <c r="F159" s="158"/>
      <c r="G159" s="158"/>
      <c r="H159" s="158"/>
      <c r="I159" s="158"/>
      <c r="J159" s="158"/>
      <c r="K159" s="158"/>
      <c r="L159" s="158"/>
      <c r="M159" s="158"/>
      <c r="N159" s="252">
        <f>BK159</f>
        <v>0</v>
      </c>
      <c r="O159" s="253"/>
      <c r="P159" s="253"/>
      <c r="Q159" s="253"/>
      <c r="R159" s="151"/>
      <c r="T159" s="152"/>
      <c r="U159" s="149"/>
      <c r="V159" s="149"/>
      <c r="W159" s="153">
        <f>SUM(W160:W162)</f>
        <v>0</v>
      </c>
      <c r="X159" s="149"/>
      <c r="Y159" s="153">
        <f>SUM(Y160:Y162)</f>
        <v>1E-3</v>
      </c>
      <c r="Z159" s="149"/>
      <c r="AA159" s="154">
        <f>SUM(AA160:AA162)</f>
        <v>0</v>
      </c>
      <c r="AR159" s="155" t="s">
        <v>110</v>
      </c>
      <c r="AT159" s="156" t="s">
        <v>74</v>
      </c>
      <c r="AU159" s="156" t="s">
        <v>83</v>
      </c>
      <c r="AY159" s="155" t="s">
        <v>141</v>
      </c>
      <c r="BK159" s="157">
        <f>SUM(BK160:BK162)</f>
        <v>0</v>
      </c>
    </row>
    <row r="160" spans="2:65" s="1" customFormat="1" ht="22.5" customHeight="1">
      <c r="B160" s="130"/>
      <c r="C160" s="159" t="s">
        <v>269</v>
      </c>
      <c r="D160" s="159" t="s">
        <v>143</v>
      </c>
      <c r="E160" s="160" t="s">
        <v>270</v>
      </c>
      <c r="F160" s="246" t="s">
        <v>271</v>
      </c>
      <c r="G160" s="246"/>
      <c r="H160" s="246"/>
      <c r="I160" s="246"/>
      <c r="J160" s="161" t="s">
        <v>272</v>
      </c>
      <c r="K160" s="162">
        <v>1</v>
      </c>
      <c r="L160" s="247">
        <v>0</v>
      </c>
      <c r="M160" s="247"/>
      <c r="N160" s="248">
        <f>ROUND(L160*K160,2)</f>
        <v>0</v>
      </c>
      <c r="O160" s="248"/>
      <c r="P160" s="248"/>
      <c r="Q160" s="248"/>
      <c r="R160" s="133"/>
      <c r="T160" s="163" t="s">
        <v>5</v>
      </c>
      <c r="U160" s="42" t="s">
        <v>40</v>
      </c>
      <c r="V160" s="34"/>
      <c r="W160" s="164">
        <f>V160*K160</f>
        <v>0</v>
      </c>
      <c r="X160" s="164">
        <v>0</v>
      </c>
      <c r="Y160" s="164">
        <f>X160*K160</f>
        <v>0</v>
      </c>
      <c r="Z160" s="164">
        <v>0</v>
      </c>
      <c r="AA160" s="165">
        <f>Z160*K160</f>
        <v>0</v>
      </c>
      <c r="AR160" s="17" t="s">
        <v>147</v>
      </c>
      <c r="AT160" s="17" t="s">
        <v>143</v>
      </c>
      <c r="AU160" s="17" t="s">
        <v>110</v>
      </c>
      <c r="AY160" s="17" t="s">
        <v>141</v>
      </c>
      <c r="BE160" s="104">
        <f>IF(U160="základní",N160,0)</f>
        <v>0</v>
      </c>
      <c r="BF160" s="104">
        <f>IF(U160="snížená",N160,0)</f>
        <v>0</v>
      </c>
      <c r="BG160" s="104">
        <f>IF(U160="zákl. přenesená",N160,0)</f>
        <v>0</v>
      </c>
      <c r="BH160" s="104">
        <f>IF(U160="sníž. přenesená",N160,0)</f>
        <v>0</v>
      </c>
      <c r="BI160" s="104">
        <f>IF(U160="nulová",N160,0)</f>
        <v>0</v>
      </c>
      <c r="BJ160" s="17" t="s">
        <v>83</v>
      </c>
      <c r="BK160" s="104">
        <f>ROUND(L160*K160,2)</f>
        <v>0</v>
      </c>
      <c r="BL160" s="17" t="s">
        <v>147</v>
      </c>
      <c r="BM160" s="17" t="s">
        <v>273</v>
      </c>
    </row>
    <row r="161" spans="2:65" s="1" customFormat="1" ht="22.5" customHeight="1">
      <c r="B161" s="130"/>
      <c r="C161" s="166" t="s">
        <v>274</v>
      </c>
      <c r="D161" s="166" t="s">
        <v>150</v>
      </c>
      <c r="E161" s="167" t="s">
        <v>275</v>
      </c>
      <c r="F161" s="249" t="s">
        <v>276</v>
      </c>
      <c r="G161" s="249"/>
      <c r="H161" s="249"/>
      <c r="I161" s="249"/>
      <c r="J161" s="168" t="s">
        <v>167</v>
      </c>
      <c r="K161" s="169">
        <v>1</v>
      </c>
      <c r="L161" s="250">
        <v>0</v>
      </c>
      <c r="M161" s="250"/>
      <c r="N161" s="251">
        <f>ROUND(L161*K161,2)</f>
        <v>0</v>
      </c>
      <c r="O161" s="248"/>
      <c r="P161" s="248"/>
      <c r="Q161" s="248"/>
      <c r="R161" s="133"/>
      <c r="T161" s="163" t="s">
        <v>5</v>
      </c>
      <c r="U161" s="42" t="s">
        <v>40</v>
      </c>
      <c r="V161" s="34"/>
      <c r="W161" s="164">
        <f>V161*K161</f>
        <v>0</v>
      </c>
      <c r="X161" s="164">
        <v>1E-3</v>
      </c>
      <c r="Y161" s="164">
        <f>X161*K161</f>
        <v>1E-3</v>
      </c>
      <c r="Z161" s="164">
        <v>0</v>
      </c>
      <c r="AA161" s="165">
        <f>Z161*K161</f>
        <v>0</v>
      </c>
      <c r="AR161" s="17" t="s">
        <v>153</v>
      </c>
      <c r="AT161" s="17" t="s">
        <v>150</v>
      </c>
      <c r="AU161" s="17" t="s">
        <v>110</v>
      </c>
      <c r="AY161" s="17" t="s">
        <v>141</v>
      </c>
      <c r="BE161" s="104">
        <f>IF(U161="základní",N161,0)</f>
        <v>0</v>
      </c>
      <c r="BF161" s="104">
        <f>IF(U161="snížená",N161,0)</f>
        <v>0</v>
      </c>
      <c r="BG161" s="104">
        <f>IF(U161="zákl. přenesená",N161,0)</f>
        <v>0</v>
      </c>
      <c r="BH161" s="104">
        <f>IF(U161="sníž. přenesená",N161,0)</f>
        <v>0</v>
      </c>
      <c r="BI161" s="104">
        <f>IF(U161="nulová",N161,0)</f>
        <v>0</v>
      </c>
      <c r="BJ161" s="17" t="s">
        <v>83</v>
      </c>
      <c r="BK161" s="104">
        <f>ROUND(L161*K161,2)</f>
        <v>0</v>
      </c>
      <c r="BL161" s="17" t="s">
        <v>147</v>
      </c>
      <c r="BM161" s="17" t="s">
        <v>277</v>
      </c>
    </row>
    <row r="162" spans="2:65" s="1" customFormat="1" ht="31.5" customHeight="1">
      <c r="B162" s="130"/>
      <c r="C162" s="159" t="s">
        <v>278</v>
      </c>
      <c r="D162" s="159" t="s">
        <v>143</v>
      </c>
      <c r="E162" s="160" t="s">
        <v>279</v>
      </c>
      <c r="F162" s="246" t="s">
        <v>280</v>
      </c>
      <c r="G162" s="246"/>
      <c r="H162" s="246"/>
      <c r="I162" s="246"/>
      <c r="J162" s="161" t="s">
        <v>162</v>
      </c>
      <c r="K162" s="162">
        <v>1E-3</v>
      </c>
      <c r="L162" s="247">
        <v>0</v>
      </c>
      <c r="M162" s="247"/>
      <c r="N162" s="248">
        <f>ROUND(L162*K162,2)</f>
        <v>0</v>
      </c>
      <c r="O162" s="248"/>
      <c r="P162" s="248"/>
      <c r="Q162" s="248"/>
      <c r="R162" s="133"/>
      <c r="T162" s="163" t="s">
        <v>5</v>
      </c>
      <c r="U162" s="42" t="s">
        <v>40</v>
      </c>
      <c r="V162" s="34"/>
      <c r="W162" s="164">
        <f>V162*K162</f>
        <v>0</v>
      </c>
      <c r="X162" s="164">
        <v>0</v>
      </c>
      <c r="Y162" s="164">
        <f>X162*K162</f>
        <v>0</v>
      </c>
      <c r="Z162" s="164">
        <v>0</v>
      </c>
      <c r="AA162" s="165">
        <f>Z162*K162</f>
        <v>0</v>
      </c>
      <c r="AR162" s="17" t="s">
        <v>147</v>
      </c>
      <c r="AT162" s="17" t="s">
        <v>143</v>
      </c>
      <c r="AU162" s="17" t="s">
        <v>110</v>
      </c>
      <c r="AY162" s="17" t="s">
        <v>141</v>
      </c>
      <c r="BE162" s="104">
        <f>IF(U162="základní",N162,0)</f>
        <v>0</v>
      </c>
      <c r="BF162" s="104">
        <f>IF(U162="snížená",N162,0)</f>
        <v>0</v>
      </c>
      <c r="BG162" s="104">
        <f>IF(U162="zákl. přenesená",N162,0)</f>
        <v>0</v>
      </c>
      <c r="BH162" s="104">
        <f>IF(U162="sníž. přenesená",N162,0)</f>
        <v>0</v>
      </c>
      <c r="BI162" s="104">
        <f>IF(U162="nulová",N162,0)</f>
        <v>0</v>
      </c>
      <c r="BJ162" s="17" t="s">
        <v>83</v>
      </c>
      <c r="BK162" s="104">
        <f>ROUND(L162*K162,2)</f>
        <v>0</v>
      </c>
      <c r="BL162" s="17" t="s">
        <v>147</v>
      </c>
      <c r="BM162" s="17" t="s">
        <v>281</v>
      </c>
    </row>
    <row r="163" spans="2:65" s="9" customFormat="1" ht="29.85" customHeight="1">
      <c r="B163" s="148"/>
      <c r="C163" s="149"/>
      <c r="D163" s="158" t="s">
        <v>126</v>
      </c>
      <c r="E163" s="158"/>
      <c r="F163" s="158"/>
      <c r="G163" s="158"/>
      <c r="H163" s="158"/>
      <c r="I163" s="158"/>
      <c r="J163" s="158"/>
      <c r="K163" s="158"/>
      <c r="L163" s="158"/>
      <c r="M163" s="158"/>
      <c r="N163" s="252">
        <f>BK163</f>
        <v>0</v>
      </c>
      <c r="O163" s="253"/>
      <c r="P163" s="253"/>
      <c r="Q163" s="253"/>
      <c r="R163" s="151"/>
      <c r="T163" s="152"/>
      <c r="U163" s="149"/>
      <c r="V163" s="149"/>
      <c r="W163" s="153">
        <f>W164</f>
        <v>0</v>
      </c>
      <c r="X163" s="149"/>
      <c r="Y163" s="153">
        <f>Y164</f>
        <v>1.8000000000000001E-4</v>
      </c>
      <c r="Z163" s="149"/>
      <c r="AA163" s="154">
        <f>AA164</f>
        <v>0</v>
      </c>
      <c r="AR163" s="155" t="s">
        <v>110</v>
      </c>
      <c r="AT163" s="156" t="s">
        <v>74</v>
      </c>
      <c r="AU163" s="156" t="s">
        <v>83</v>
      </c>
      <c r="AY163" s="155" t="s">
        <v>141</v>
      </c>
      <c r="BK163" s="157">
        <f>BK164</f>
        <v>0</v>
      </c>
    </row>
    <row r="164" spans="2:65" s="1" customFormat="1" ht="31.5" customHeight="1">
      <c r="B164" s="130"/>
      <c r="C164" s="159" t="s">
        <v>282</v>
      </c>
      <c r="D164" s="159" t="s">
        <v>143</v>
      </c>
      <c r="E164" s="160" t="s">
        <v>283</v>
      </c>
      <c r="F164" s="246" t="s">
        <v>284</v>
      </c>
      <c r="G164" s="246"/>
      <c r="H164" s="246"/>
      <c r="I164" s="246"/>
      <c r="J164" s="161" t="s">
        <v>146</v>
      </c>
      <c r="K164" s="162">
        <v>9</v>
      </c>
      <c r="L164" s="247">
        <v>0</v>
      </c>
      <c r="M164" s="247"/>
      <c r="N164" s="248">
        <f>ROUND(L164*K164,2)</f>
        <v>0</v>
      </c>
      <c r="O164" s="248"/>
      <c r="P164" s="248"/>
      <c r="Q164" s="248"/>
      <c r="R164" s="133"/>
      <c r="T164" s="163" t="s">
        <v>5</v>
      </c>
      <c r="U164" s="42" t="s">
        <v>40</v>
      </c>
      <c r="V164" s="34"/>
      <c r="W164" s="164">
        <f>V164*K164</f>
        <v>0</v>
      </c>
      <c r="X164" s="164">
        <v>2.0000000000000002E-5</v>
      </c>
      <c r="Y164" s="164">
        <f>X164*K164</f>
        <v>1.8000000000000001E-4</v>
      </c>
      <c r="Z164" s="164">
        <v>0</v>
      </c>
      <c r="AA164" s="165">
        <f>Z164*K164</f>
        <v>0</v>
      </c>
      <c r="AR164" s="17" t="s">
        <v>147</v>
      </c>
      <c r="AT164" s="17" t="s">
        <v>143</v>
      </c>
      <c r="AU164" s="17" t="s">
        <v>110</v>
      </c>
      <c r="AY164" s="17" t="s">
        <v>141</v>
      </c>
      <c r="BE164" s="104">
        <f>IF(U164="základní",N164,0)</f>
        <v>0</v>
      </c>
      <c r="BF164" s="104">
        <f>IF(U164="snížená",N164,0)</f>
        <v>0</v>
      </c>
      <c r="BG164" s="104">
        <f>IF(U164="zákl. přenesená",N164,0)</f>
        <v>0</v>
      </c>
      <c r="BH164" s="104">
        <f>IF(U164="sníž. přenesená",N164,0)</f>
        <v>0</v>
      </c>
      <c r="BI164" s="104">
        <f>IF(U164="nulová",N164,0)</f>
        <v>0</v>
      </c>
      <c r="BJ164" s="17" t="s">
        <v>83</v>
      </c>
      <c r="BK164" s="104">
        <f>ROUND(L164*K164,2)</f>
        <v>0</v>
      </c>
      <c r="BL164" s="17" t="s">
        <v>147</v>
      </c>
      <c r="BM164" s="17" t="s">
        <v>285</v>
      </c>
    </row>
    <row r="165" spans="2:65" s="1" customFormat="1" ht="49.9" customHeight="1">
      <c r="B165" s="33"/>
      <c r="C165" s="34"/>
      <c r="D165" s="150"/>
      <c r="E165" s="34"/>
      <c r="F165" s="34"/>
      <c r="G165" s="34"/>
      <c r="H165" s="34"/>
      <c r="I165" s="34"/>
      <c r="J165" s="34"/>
      <c r="K165" s="34"/>
      <c r="L165" s="34"/>
      <c r="M165" s="34"/>
      <c r="N165" s="254"/>
      <c r="O165" s="255"/>
      <c r="P165" s="255"/>
      <c r="Q165" s="255"/>
      <c r="R165" s="35"/>
      <c r="T165" s="170"/>
      <c r="U165" s="34"/>
      <c r="V165" s="34"/>
      <c r="W165" s="34"/>
      <c r="X165" s="34"/>
      <c r="Y165" s="34"/>
      <c r="Z165" s="34"/>
      <c r="AA165" s="72"/>
      <c r="AT165" s="17"/>
      <c r="AU165" s="17"/>
      <c r="AY165" s="17"/>
      <c r="BK165" s="104"/>
    </row>
    <row r="166" spans="2:65" s="1" customFormat="1" ht="22.35" customHeight="1">
      <c r="B166" s="33"/>
      <c r="C166" s="171"/>
      <c r="D166" s="171"/>
      <c r="E166" s="172"/>
      <c r="F166" s="256"/>
      <c r="G166" s="256"/>
      <c r="H166" s="256"/>
      <c r="I166" s="256"/>
      <c r="J166" s="173"/>
      <c r="K166" s="174"/>
      <c r="L166" s="247"/>
      <c r="M166" s="257"/>
      <c r="N166" s="257"/>
      <c r="O166" s="257"/>
      <c r="P166" s="257"/>
      <c r="Q166" s="257"/>
      <c r="R166" s="35"/>
      <c r="T166" s="163"/>
      <c r="U166" s="175"/>
      <c r="V166" s="34"/>
      <c r="W166" s="34"/>
      <c r="X166" s="34"/>
      <c r="Y166" s="34"/>
      <c r="Z166" s="34"/>
      <c r="AA166" s="72"/>
      <c r="AT166" s="17"/>
      <c r="AU166" s="17"/>
      <c r="AY166" s="17"/>
      <c r="BE166" s="104"/>
      <c r="BF166" s="104"/>
      <c r="BG166" s="104"/>
      <c r="BH166" s="104"/>
      <c r="BI166" s="104"/>
      <c r="BJ166" s="17"/>
      <c r="BK166" s="104"/>
    </row>
    <row r="167" spans="2:65" s="1" customFormat="1" ht="22.35" customHeight="1">
      <c r="B167" s="33"/>
      <c r="C167" s="171"/>
      <c r="D167" s="171"/>
      <c r="E167" s="172"/>
      <c r="F167" s="256"/>
      <c r="G167" s="256"/>
      <c r="H167" s="256"/>
      <c r="I167" s="256"/>
      <c r="J167" s="173"/>
      <c r="K167" s="174"/>
      <c r="L167" s="247"/>
      <c r="M167" s="257"/>
      <c r="N167" s="257"/>
      <c r="O167" s="257"/>
      <c r="P167" s="257"/>
      <c r="Q167" s="257"/>
      <c r="R167" s="35"/>
      <c r="T167" s="163"/>
      <c r="U167" s="175"/>
      <c r="V167" s="34"/>
      <c r="W167" s="34"/>
      <c r="X167" s="34"/>
      <c r="Y167" s="34"/>
      <c r="Z167" s="34"/>
      <c r="AA167" s="72"/>
      <c r="AT167" s="17"/>
      <c r="AU167" s="17"/>
      <c r="AY167" s="17"/>
      <c r="BE167" s="104"/>
      <c r="BF167" s="104"/>
      <c r="BG167" s="104"/>
      <c r="BH167" s="104"/>
      <c r="BI167" s="104"/>
      <c r="BJ167" s="17"/>
      <c r="BK167" s="104"/>
    </row>
    <row r="168" spans="2:65" s="1" customFormat="1" ht="22.35" customHeight="1">
      <c r="B168" s="33"/>
      <c r="C168" s="171"/>
      <c r="D168" s="171"/>
      <c r="E168" s="172"/>
      <c r="F168" s="256"/>
      <c r="G168" s="256"/>
      <c r="H168" s="256"/>
      <c r="I168" s="256"/>
      <c r="J168" s="173"/>
      <c r="K168" s="174"/>
      <c r="L168" s="247"/>
      <c r="M168" s="257"/>
      <c r="N168" s="257"/>
      <c r="O168" s="257"/>
      <c r="P168" s="257"/>
      <c r="Q168" s="257"/>
      <c r="R168" s="35"/>
      <c r="T168" s="163"/>
      <c r="U168" s="175"/>
      <c r="V168" s="34"/>
      <c r="W168" s="34"/>
      <c r="X168" s="34"/>
      <c r="Y168" s="34"/>
      <c r="Z168" s="34"/>
      <c r="AA168" s="72"/>
      <c r="AT168" s="17"/>
      <c r="AU168" s="17"/>
      <c r="AY168" s="17"/>
      <c r="BE168" s="104"/>
      <c r="BF168" s="104"/>
      <c r="BG168" s="104"/>
      <c r="BH168" s="104"/>
      <c r="BI168" s="104"/>
      <c r="BJ168" s="17"/>
      <c r="BK168" s="104"/>
    </row>
    <row r="169" spans="2:65" s="1" customFormat="1" ht="22.35" customHeight="1">
      <c r="B169" s="33"/>
      <c r="C169" s="171"/>
      <c r="D169" s="171"/>
      <c r="E169" s="172"/>
      <c r="F169" s="256"/>
      <c r="G169" s="256"/>
      <c r="H169" s="256"/>
      <c r="I169" s="256"/>
      <c r="J169" s="173"/>
      <c r="K169" s="174"/>
      <c r="L169" s="247"/>
      <c r="M169" s="257"/>
      <c r="N169" s="257"/>
      <c r="O169" s="257"/>
      <c r="P169" s="257"/>
      <c r="Q169" s="257"/>
      <c r="R169" s="35"/>
      <c r="T169" s="163"/>
      <c r="U169" s="175"/>
      <c r="V169" s="34"/>
      <c r="W169" s="34"/>
      <c r="X169" s="34"/>
      <c r="Y169" s="34"/>
      <c r="Z169" s="34"/>
      <c r="AA169" s="72"/>
      <c r="AT169" s="17"/>
      <c r="AU169" s="17"/>
      <c r="AY169" s="17"/>
      <c r="BE169" s="104"/>
      <c r="BF169" s="104"/>
      <c r="BG169" s="104"/>
      <c r="BH169" s="104"/>
      <c r="BI169" s="104"/>
      <c r="BJ169" s="17"/>
      <c r="BK169" s="104"/>
    </row>
    <row r="170" spans="2:65" s="1" customFormat="1" ht="22.35" customHeight="1">
      <c r="B170" s="33"/>
      <c r="C170" s="171"/>
      <c r="D170" s="171"/>
      <c r="E170" s="172"/>
      <c r="F170" s="256"/>
      <c r="G170" s="256"/>
      <c r="H170" s="256"/>
      <c r="I170" s="256"/>
      <c r="J170" s="173"/>
      <c r="K170" s="174"/>
      <c r="L170" s="247"/>
      <c r="M170" s="257"/>
      <c r="N170" s="257"/>
      <c r="O170" s="257"/>
      <c r="P170" s="257"/>
      <c r="Q170" s="257"/>
      <c r="R170" s="35"/>
      <c r="T170" s="163"/>
      <c r="U170" s="175"/>
      <c r="V170" s="54"/>
      <c r="W170" s="54"/>
      <c r="X170" s="54"/>
      <c r="Y170" s="54"/>
      <c r="Z170" s="54"/>
      <c r="AA170" s="56"/>
      <c r="AT170" s="17"/>
      <c r="AU170" s="17"/>
      <c r="AY170" s="17"/>
      <c r="BE170" s="104"/>
      <c r="BF170" s="104"/>
      <c r="BG170" s="104"/>
      <c r="BH170" s="104"/>
      <c r="BI170" s="104"/>
      <c r="BJ170" s="17"/>
      <c r="BK170" s="104"/>
    </row>
    <row r="171" spans="2:65" s="1" customFormat="1" ht="6.95" customHeight="1">
      <c r="B171" s="57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9"/>
    </row>
  </sheetData>
  <mergeCells count="196">
    <mergeCell ref="H1:K1"/>
    <mergeCell ref="S2:AC2"/>
    <mergeCell ref="N123:Q123"/>
    <mergeCell ref="N124:Q124"/>
    <mergeCell ref="N125:Q125"/>
    <mergeCell ref="N130:Q130"/>
    <mergeCell ref="N134:Q134"/>
    <mergeCell ref="N143:Q143"/>
    <mergeCell ref="N159:Q159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N163:Q163"/>
    <mergeCell ref="N165:Q165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64:I164"/>
    <mergeCell ref="L164:M164"/>
    <mergeCell ref="N164:Q164"/>
    <mergeCell ref="F166:I166"/>
    <mergeCell ref="L166:M166"/>
    <mergeCell ref="N166:Q166"/>
    <mergeCell ref="F167:I167"/>
    <mergeCell ref="L167:M167"/>
    <mergeCell ref="N167:Q167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3:I133"/>
    <mergeCell ref="L133:M133"/>
    <mergeCell ref="N133:Q133"/>
    <mergeCell ref="F135:I135"/>
    <mergeCell ref="L135:M135"/>
    <mergeCell ref="N135:Q135"/>
    <mergeCell ref="F136:I136"/>
    <mergeCell ref="L136:M136"/>
    <mergeCell ref="N136:Q136"/>
    <mergeCell ref="F129:I129"/>
    <mergeCell ref="L129:M129"/>
    <mergeCell ref="N129:Q129"/>
    <mergeCell ref="F131:I131"/>
    <mergeCell ref="L131:M131"/>
    <mergeCell ref="N131:Q131"/>
    <mergeCell ref="F132:I132"/>
    <mergeCell ref="L132:M132"/>
    <mergeCell ref="N132:Q132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66:D171">
      <formula1>"K, M"</formula1>
    </dataValidation>
    <dataValidation type="list" allowBlank="1" showInputMessage="1" showErrorMessage="1" error="Povoleny jsou hodnoty základní, snížená, zákl. přenesená, sníž. přenesená, nulová." sqref="U166:U171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73"/>
  <sheetViews>
    <sheetView showGridLines="0" workbookViewId="0">
      <pane ySplit="1" topLeftCell="A91" activePane="bottomLeft" state="frozen"/>
      <selection pane="bottomLeft" activeCell="A98" sqref="A98:XFD10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1"/>
      <c r="C1" s="11"/>
      <c r="D1" s="12" t="s">
        <v>1</v>
      </c>
      <c r="E1" s="11"/>
      <c r="F1" s="13" t="s">
        <v>105</v>
      </c>
      <c r="G1" s="13"/>
      <c r="H1" s="258" t="s">
        <v>106</v>
      </c>
      <c r="I1" s="258"/>
      <c r="J1" s="258"/>
      <c r="K1" s="258"/>
      <c r="L1" s="13" t="s">
        <v>107</v>
      </c>
      <c r="M1" s="11"/>
      <c r="N1" s="11"/>
      <c r="O1" s="12" t="s">
        <v>108</v>
      </c>
      <c r="P1" s="11"/>
      <c r="Q1" s="11"/>
      <c r="R1" s="11"/>
      <c r="S1" s="13" t="s">
        <v>109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13" t="s">
        <v>8</v>
      </c>
      <c r="T2" s="214"/>
      <c r="U2" s="214"/>
      <c r="V2" s="214"/>
      <c r="W2" s="214"/>
      <c r="X2" s="214"/>
      <c r="Y2" s="214"/>
      <c r="Z2" s="214"/>
      <c r="AA2" s="214"/>
      <c r="AB2" s="214"/>
      <c r="AC2" s="214"/>
      <c r="AT2" s="17" t="s">
        <v>87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110</v>
      </c>
    </row>
    <row r="4" spans="1:66" ht="36.950000000000003" customHeight="1">
      <c r="B4" s="21"/>
      <c r="C4" s="179" t="s">
        <v>111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19</v>
      </c>
      <c r="E6" s="25"/>
      <c r="F6" s="222" t="str">
        <f>'Rekapitulace stavby'!K6</f>
        <v>Úprava technologie ÚT v předávací stanici na ul. V Zálomu 1, Ostrava-Zábřeh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5"/>
      <c r="R6" s="22"/>
    </row>
    <row r="7" spans="1:66" s="1" customFormat="1" ht="32.85" customHeight="1">
      <c r="B7" s="33"/>
      <c r="C7" s="34"/>
      <c r="D7" s="28" t="s">
        <v>112</v>
      </c>
      <c r="E7" s="34"/>
      <c r="F7" s="185" t="s">
        <v>286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4"/>
      <c r="R7" s="35"/>
    </row>
    <row r="8" spans="1:66" s="1" customFormat="1" ht="14.45" customHeight="1">
      <c r="B8" s="33"/>
      <c r="C8" s="34"/>
      <c r="D8" s="29" t="s">
        <v>21</v>
      </c>
      <c r="E8" s="34"/>
      <c r="F8" s="27" t="s">
        <v>5</v>
      </c>
      <c r="G8" s="34"/>
      <c r="H8" s="34"/>
      <c r="I8" s="34"/>
      <c r="J8" s="34"/>
      <c r="K8" s="34"/>
      <c r="L8" s="34"/>
      <c r="M8" s="29" t="s">
        <v>22</v>
      </c>
      <c r="N8" s="34"/>
      <c r="O8" s="27" t="s">
        <v>5</v>
      </c>
      <c r="P8" s="34"/>
      <c r="Q8" s="34"/>
      <c r="R8" s="35"/>
    </row>
    <row r="9" spans="1:66" s="1" customFormat="1" ht="14.45" customHeight="1">
      <c r="B9" s="33"/>
      <c r="C9" s="34"/>
      <c r="D9" s="29" t="s">
        <v>23</v>
      </c>
      <c r="E9" s="34"/>
      <c r="F9" s="27" t="s">
        <v>24</v>
      </c>
      <c r="G9" s="34"/>
      <c r="H9" s="34"/>
      <c r="I9" s="34"/>
      <c r="J9" s="34"/>
      <c r="K9" s="34"/>
      <c r="L9" s="34"/>
      <c r="M9" s="29" t="s">
        <v>25</v>
      </c>
      <c r="N9" s="34"/>
      <c r="O9" s="225" t="str">
        <f>'Rekapitulace stavby'!AN8</f>
        <v>13. 6. 2017</v>
      </c>
      <c r="P9" s="226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27</v>
      </c>
      <c r="E11" s="34"/>
      <c r="F11" s="34"/>
      <c r="G11" s="34"/>
      <c r="H11" s="34"/>
      <c r="I11" s="34"/>
      <c r="J11" s="34"/>
      <c r="K11" s="34"/>
      <c r="L11" s="34"/>
      <c r="M11" s="29" t="s">
        <v>28</v>
      </c>
      <c r="N11" s="34"/>
      <c r="O11" s="183" t="str">
        <f>IF('Rekapitulace stavby'!AN10="","",'Rekapitulace stavby'!AN10)</f>
        <v/>
      </c>
      <c r="P11" s="183"/>
      <c r="Q11" s="34"/>
      <c r="R11" s="35"/>
    </row>
    <row r="12" spans="1:66" s="1" customFormat="1" ht="18" customHeight="1">
      <c r="B12" s="33"/>
      <c r="C12" s="34"/>
      <c r="D12" s="34"/>
      <c r="E12" s="27" t="str">
        <f>IF('Rekapitulace stavby'!E11="","",'Rekapitulace stavby'!E11)</f>
        <v xml:space="preserve"> </v>
      </c>
      <c r="F12" s="34"/>
      <c r="G12" s="34"/>
      <c r="H12" s="34"/>
      <c r="I12" s="34"/>
      <c r="J12" s="34"/>
      <c r="K12" s="34"/>
      <c r="L12" s="34"/>
      <c r="M12" s="29" t="s">
        <v>30</v>
      </c>
      <c r="N12" s="34"/>
      <c r="O12" s="183" t="str">
        <f>IF('Rekapitulace stavby'!AN11="","",'Rekapitulace stavby'!AN11)</f>
        <v/>
      </c>
      <c r="P12" s="183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31</v>
      </c>
      <c r="E14" s="34"/>
      <c r="F14" s="34"/>
      <c r="G14" s="34"/>
      <c r="H14" s="34"/>
      <c r="I14" s="34"/>
      <c r="J14" s="34"/>
      <c r="K14" s="34"/>
      <c r="L14" s="34"/>
      <c r="M14" s="29" t="s">
        <v>28</v>
      </c>
      <c r="N14" s="34"/>
      <c r="O14" s="227" t="str">
        <f>IF('Rekapitulace stavby'!AN13="","",'Rekapitulace stavby'!AN13)</f>
        <v xml:space="preserve"> </v>
      </c>
      <c r="P14" s="183"/>
      <c r="Q14" s="34"/>
      <c r="R14" s="35"/>
    </row>
    <row r="15" spans="1:66" s="1" customFormat="1" ht="18" customHeight="1">
      <c r="B15" s="33"/>
      <c r="C15" s="34"/>
      <c r="D15" s="34"/>
      <c r="E15" s="227" t="str">
        <f>IF('Rekapitulace stavby'!E14="","",'Rekapitulace stavby'!E14)</f>
        <v xml:space="preserve"> </v>
      </c>
      <c r="F15" s="228"/>
      <c r="G15" s="228"/>
      <c r="H15" s="228"/>
      <c r="I15" s="228"/>
      <c r="J15" s="228"/>
      <c r="K15" s="228"/>
      <c r="L15" s="228"/>
      <c r="M15" s="29" t="s">
        <v>30</v>
      </c>
      <c r="N15" s="34"/>
      <c r="O15" s="227" t="str">
        <f>IF('Rekapitulace stavby'!AN14="","",'Rekapitulace stavby'!AN14)</f>
        <v xml:space="preserve"> </v>
      </c>
      <c r="P15" s="183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32</v>
      </c>
      <c r="E17" s="34"/>
      <c r="F17" s="34"/>
      <c r="G17" s="34"/>
      <c r="H17" s="34"/>
      <c r="I17" s="34"/>
      <c r="J17" s="34"/>
      <c r="K17" s="34"/>
      <c r="L17" s="34"/>
      <c r="M17" s="29" t="s">
        <v>28</v>
      </c>
      <c r="N17" s="34"/>
      <c r="O17" s="183" t="str">
        <f>IF('Rekapitulace stavby'!AN16="","",'Rekapitulace stavby'!AN16)</f>
        <v/>
      </c>
      <c r="P17" s="183"/>
      <c r="Q17" s="34"/>
      <c r="R17" s="35"/>
    </row>
    <row r="18" spans="2:18" s="1" customFormat="1" ht="18" customHeight="1">
      <c r="B18" s="33"/>
      <c r="C18" s="34"/>
      <c r="D18" s="34"/>
      <c r="E18" s="27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29" t="s">
        <v>30</v>
      </c>
      <c r="N18" s="34"/>
      <c r="O18" s="183" t="str">
        <f>IF('Rekapitulace stavby'!AN17="","",'Rekapitulace stavby'!AN17)</f>
        <v/>
      </c>
      <c r="P18" s="183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34</v>
      </c>
      <c r="E20" s="34"/>
      <c r="F20" s="34"/>
      <c r="G20" s="34"/>
      <c r="H20" s="34"/>
      <c r="I20" s="34"/>
      <c r="J20" s="34"/>
      <c r="K20" s="34"/>
      <c r="L20" s="34"/>
      <c r="M20" s="29" t="s">
        <v>28</v>
      </c>
      <c r="N20" s="34"/>
      <c r="O20" s="183" t="str">
        <f>IF('Rekapitulace stavby'!AN19="","",'Rekapitulace stavby'!AN19)</f>
        <v/>
      </c>
      <c r="P20" s="183"/>
      <c r="Q20" s="34"/>
      <c r="R20" s="35"/>
    </row>
    <row r="21" spans="2:18" s="1" customFormat="1" ht="18" customHeight="1">
      <c r="B21" s="33"/>
      <c r="C21" s="34"/>
      <c r="D21" s="34"/>
      <c r="E21" s="27" t="str">
        <f>IF('Rekapitulace stavby'!E20="","",'Rekapitulace stavby'!E20)</f>
        <v xml:space="preserve"> </v>
      </c>
      <c r="F21" s="34"/>
      <c r="G21" s="34"/>
      <c r="H21" s="34"/>
      <c r="I21" s="34"/>
      <c r="J21" s="34"/>
      <c r="K21" s="34"/>
      <c r="L21" s="34"/>
      <c r="M21" s="29" t="s">
        <v>30</v>
      </c>
      <c r="N21" s="34"/>
      <c r="O21" s="183" t="str">
        <f>IF('Rekapitulace stavby'!AN20="","",'Rekapitulace stavby'!AN20)</f>
        <v/>
      </c>
      <c r="P21" s="183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35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188" t="s">
        <v>5</v>
      </c>
      <c r="F24" s="188"/>
      <c r="G24" s="188"/>
      <c r="H24" s="188"/>
      <c r="I24" s="188"/>
      <c r="J24" s="188"/>
      <c r="K24" s="188"/>
      <c r="L24" s="188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4" t="s">
        <v>114</v>
      </c>
      <c r="E27" s="34"/>
      <c r="F27" s="34"/>
      <c r="G27" s="34"/>
      <c r="H27" s="34"/>
      <c r="I27" s="34"/>
      <c r="J27" s="34"/>
      <c r="K27" s="34"/>
      <c r="L27" s="34"/>
      <c r="M27" s="189">
        <f>N88</f>
        <v>0</v>
      </c>
      <c r="N27" s="189"/>
      <c r="O27" s="189"/>
      <c r="P27" s="189"/>
      <c r="Q27" s="34"/>
      <c r="R27" s="35"/>
    </row>
    <row r="28" spans="2:18" s="1" customFormat="1" ht="14.45" customHeight="1">
      <c r="B28" s="33"/>
      <c r="C28" s="34"/>
      <c r="D28" s="32" t="s">
        <v>100</v>
      </c>
      <c r="E28" s="34"/>
      <c r="F28" s="34"/>
      <c r="G28" s="34"/>
      <c r="H28" s="34"/>
      <c r="I28" s="34"/>
      <c r="J28" s="34"/>
      <c r="K28" s="34"/>
      <c r="L28" s="34"/>
      <c r="M28" s="189">
        <f>N98</f>
        <v>0</v>
      </c>
      <c r="N28" s="189"/>
      <c r="O28" s="189"/>
      <c r="P28" s="189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15" t="s">
        <v>38</v>
      </c>
      <c r="E30" s="34"/>
      <c r="F30" s="34"/>
      <c r="G30" s="34"/>
      <c r="H30" s="34"/>
      <c r="I30" s="34"/>
      <c r="J30" s="34"/>
      <c r="K30" s="34"/>
      <c r="L30" s="34"/>
      <c r="M30" s="229">
        <f>ROUND(M27+M28,2)</f>
        <v>0</v>
      </c>
      <c r="N30" s="224"/>
      <c r="O30" s="224"/>
      <c r="P30" s="224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39</v>
      </c>
      <c r="E32" s="40" t="s">
        <v>40</v>
      </c>
      <c r="F32" s="41">
        <v>0.21</v>
      </c>
      <c r="G32" s="116" t="s">
        <v>41</v>
      </c>
      <c r="H32" s="230">
        <f>ROUND((((SUM(BE98:BE105)+SUM(BE123:BE166))+SUM(BE168:BE172))),2)</f>
        <v>0</v>
      </c>
      <c r="I32" s="224"/>
      <c r="J32" s="224"/>
      <c r="K32" s="34"/>
      <c r="L32" s="34"/>
      <c r="M32" s="230">
        <f>ROUND(((ROUND((SUM(BE98:BE105)+SUM(BE123:BE166)), 2)*F32)+SUM(BE168:BE172)*F32),2)</f>
        <v>0</v>
      </c>
      <c r="N32" s="224"/>
      <c r="O32" s="224"/>
      <c r="P32" s="224"/>
      <c r="Q32" s="34"/>
      <c r="R32" s="35"/>
    </row>
    <row r="33" spans="2:18" s="1" customFormat="1" ht="14.45" customHeight="1">
      <c r="B33" s="33"/>
      <c r="C33" s="34"/>
      <c r="D33" s="34"/>
      <c r="E33" s="40" t="s">
        <v>42</v>
      </c>
      <c r="F33" s="41">
        <v>0.15</v>
      </c>
      <c r="G33" s="116" t="s">
        <v>41</v>
      </c>
      <c r="H33" s="230">
        <f>ROUND((((SUM(BF98:BF105)+SUM(BF123:BF166))+SUM(BF168:BF172))),2)</f>
        <v>0</v>
      </c>
      <c r="I33" s="224"/>
      <c r="J33" s="224"/>
      <c r="K33" s="34"/>
      <c r="L33" s="34"/>
      <c r="M33" s="230">
        <f>ROUND(((ROUND((SUM(BF98:BF105)+SUM(BF123:BF166)), 2)*F33)+SUM(BF168:BF172)*F33),2)</f>
        <v>0</v>
      </c>
      <c r="N33" s="224"/>
      <c r="O33" s="224"/>
      <c r="P33" s="224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43</v>
      </c>
      <c r="F34" s="41">
        <v>0.21</v>
      </c>
      <c r="G34" s="116" t="s">
        <v>41</v>
      </c>
      <c r="H34" s="230">
        <f>ROUND((((SUM(BG98:BG105)+SUM(BG123:BG166))+SUM(BG168:BG172))),2)</f>
        <v>0</v>
      </c>
      <c r="I34" s="224"/>
      <c r="J34" s="224"/>
      <c r="K34" s="34"/>
      <c r="L34" s="34"/>
      <c r="M34" s="230">
        <v>0</v>
      </c>
      <c r="N34" s="224"/>
      <c r="O34" s="224"/>
      <c r="P34" s="224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44</v>
      </c>
      <c r="F35" s="41">
        <v>0.15</v>
      </c>
      <c r="G35" s="116" t="s">
        <v>41</v>
      </c>
      <c r="H35" s="230">
        <f>ROUND((((SUM(BH98:BH105)+SUM(BH123:BH166))+SUM(BH168:BH172))),2)</f>
        <v>0</v>
      </c>
      <c r="I35" s="224"/>
      <c r="J35" s="224"/>
      <c r="K35" s="34"/>
      <c r="L35" s="34"/>
      <c r="M35" s="230">
        <v>0</v>
      </c>
      <c r="N35" s="224"/>
      <c r="O35" s="224"/>
      <c r="P35" s="224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45</v>
      </c>
      <c r="F36" s="41">
        <v>0</v>
      </c>
      <c r="G36" s="116" t="s">
        <v>41</v>
      </c>
      <c r="H36" s="230">
        <f>ROUND((((SUM(BI98:BI105)+SUM(BI123:BI166))+SUM(BI168:BI172))),2)</f>
        <v>0</v>
      </c>
      <c r="I36" s="224"/>
      <c r="J36" s="224"/>
      <c r="K36" s="34"/>
      <c r="L36" s="34"/>
      <c r="M36" s="230">
        <v>0</v>
      </c>
      <c r="N36" s="224"/>
      <c r="O36" s="224"/>
      <c r="P36" s="224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12"/>
      <c r="D38" s="117" t="s">
        <v>46</v>
      </c>
      <c r="E38" s="73"/>
      <c r="F38" s="73"/>
      <c r="G38" s="118" t="s">
        <v>47</v>
      </c>
      <c r="H38" s="119" t="s">
        <v>48</v>
      </c>
      <c r="I38" s="73"/>
      <c r="J38" s="73"/>
      <c r="K38" s="73"/>
      <c r="L38" s="231">
        <f>SUM(M30:M36)</f>
        <v>0</v>
      </c>
      <c r="M38" s="231"/>
      <c r="N38" s="231"/>
      <c r="O38" s="231"/>
      <c r="P38" s="232"/>
      <c r="Q38" s="112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5">
      <c r="B50" s="33"/>
      <c r="C50" s="34"/>
      <c r="D50" s="48" t="s">
        <v>49</v>
      </c>
      <c r="E50" s="49"/>
      <c r="F50" s="49"/>
      <c r="G50" s="49"/>
      <c r="H50" s="50"/>
      <c r="I50" s="34"/>
      <c r="J50" s="48" t="s">
        <v>50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1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2"/>
    </row>
    <row r="52" spans="2:18">
      <c r="B52" s="21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2"/>
    </row>
    <row r="53" spans="2:18">
      <c r="B53" s="21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2"/>
    </row>
    <row r="54" spans="2:18">
      <c r="B54" s="21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2"/>
    </row>
    <row r="55" spans="2:18">
      <c r="B55" s="21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2"/>
    </row>
    <row r="56" spans="2:18">
      <c r="B56" s="21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2"/>
    </row>
    <row r="57" spans="2:18">
      <c r="B57" s="21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2"/>
    </row>
    <row r="58" spans="2:18">
      <c r="B58" s="21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2"/>
    </row>
    <row r="59" spans="2:18" s="1" customFormat="1" ht="15">
      <c r="B59" s="33"/>
      <c r="C59" s="34"/>
      <c r="D59" s="53" t="s">
        <v>51</v>
      </c>
      <c r="E59" s="54"/>
      <c r="F59" s="54"/>
      <c r="G59" s="55" t="s">
        <v>52</v>
      </c>
      <c r="H59" s="56"/>
      <c r="I59" s="34"/>
      <c r="J59" s="53" t="s">
        <v>51</v>
      </c>
      <c r="K59" s="54"/>
      <c r="L59" s="54"/>
      <c r="M59" s="54"/>
      <c r="N59" s="55" t="s">
        <v>52</v>
      </c>
      <c r="O59" s="54"/>
      <c r="P59" s="56"/>
      <c r="Q59" s="34"/>
      <c r="R59" s="35"/>
    </row>
    <row r="60" spans="2:18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5">
      <c r="B61" s="33"/>
      <c r="C61" s="34"/>
      <c r="D61" s="48" t="s">
        <v>53</v>
      </c>
      <c r="E61" s="49"/>
      <c r="F61" s="49"/>
      <c r="G61" s="49"/>
      <c r="H61" s="50"/>
      <c r="I61" s="34"/>
      <c r="J61" s="48" t="s">
        <v>54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1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2"/>
    </row>
    <row r="63" spans="2:18">
      <c r="B63" s="21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2"/>
    </row>
    <row r="64" spans="2:18">
      <c r="B64" s="21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2"/>
    </row>
    <row r="65" spans="2:18">
      <c r="B65" s="21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2"/>
    </row>
    <row r="66" spans="2:18">
      <c r="B66" s="21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2"/>
    </row>
    <row r="67" spans="2:18">
      <c r="B67" s="21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2"/>
    </row>
    <row r="68" spans="2:18">
      <c r="B68" s="21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2"/>
    </row>
    <row r="69" spans="2:18">
      <c r="B69" s="21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2"/>
    </row>
    <row r="70" spans="2:18" s="1" customFormat="1" ht="15">
      <c r="B70" s="33"/>
      <c r="C70" s="34"/>
      <c r="D70" s="53" t="s">
        <v>51</v>
      </c>
      <c r="E70" s="54"/>
      <c r="F70" s="54"/>
      <c r="G70" s="55" t="s">
        <v>52</v>
      </c>
      <c r="H70" s="56"/>
      <c r="I70" s="34"/>
      <c r="J70" s="53" t="s">
        <v>51</v>
      </c>
      <c r="K70" s="54"/>
      <c r="L70" s="54"/>
      <c r="M70" s="54"/>
      <c r="N70" s="55" t="s">
        <v>52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79" t="s">
        <v>115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9" t="s">
        <v>19</v>
      </c>
      <c r="D78" s="34"/>
      <c r="E78" s="34"/>
      <c r="F78" s="222" t="str">
        <f>F6</f>
        <v>Úprava technologie ÚT v předávací stanici na ul. V Zálomu 1, Ostrava-Zábřeh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4"/>
      <c r="R78" s="35"/>
    </row>
    <row r="79" spans="2:18" s="1" customFormat="1" ht="36.950000000000003" customHeight="1">
      <c r="B79" s="33"/>
      <c r="C79" s="67" t="s">
        <v>112</v>
      </c>
      <c r="D79" s="34"/>
      <c r="E79" s="34"/>
      <c r="F79" s="215" t="str">
        <f>F7</f>
        <v>Ova_VZálomu_levá - Větev pro levý pavilon-montáž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29" t="s">
        <v>23</v>
      </c>
      <c r="D81" s="34"/>
      <c r="E81" s="34"/>
      <c r="F81" s="27" t="str">
        <f>F9</f>
        <v>Ostrava-Zábřeh</v>
      </c>
      <c r="G81" s="34"/>
      <c r="H81" s="34"/>
      <c r="I81" s="34"/>
      <c r="J81" s="34"/>
      <c r="K81" s="29" t="s">
        <v>25</v>
      </c>
      <c r="L81" s="34"/>
      <c r="M81" s="226" t="str">
        <f>IF(O9="","",O9)</f>
        <v>13. 6. 2017</v>
      </c>
      <c r="N81" s="226"/>
      <c r="O81" s="226"/>
      <c r="P81" s="226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29" t="s">
        <v>27</v>
      </c>
      <c r="D83" s="34"/>
      <c r="E83" s="34"/>
      <c r="F83" s="27" t="str">
        <f>E12</f>
        <v xml:space="preserve"> </v>
      </c>
      <c r="G83" s="34"/>
      <c r="H83" s="34"/>
      <c r="I83" s="34"/>
      <c r="J83" s="34"/>
      <c r="K83" s="29" t="s">
        <v>32</v>
      </c>
      <c r="L83" s="34"/>
      <c r="M83" s="183" t="str">
        <f>E18</f>
        <v xml:space="preserve"> </v>
      </c>
      <c r="N83" s="183"/>
      <c r="O83" s="183"/>
      <c r="P83" s="183"/>
      <c r="Q83" s="183"/>
      <c r="R83" s="35"/>
    </row>
    <row r="84" spans="2:47" s="1" customFormat="1" ht="14.45" customHeight="1">
      <c r="B84" s="33"/>
      <c r="C84" s="29" t="s">
        <v>31</v>
      </c>
      <c r="D84" s="34"/>
      <c r="E84" s="34"/>
      <c r="F84" s="27" t="str">
        <f>IF(E15="","",E15)</f>
        <v xml:space="preserve"> </v>
      </c>
      <c r="G84" s="34"/>
      <c r="H84" s="34"/>
      <c r="I84" s="34"/>
      <c r="J84" s="34"/>
      <c r="K84" s="29" t="s">
        <v>34</v>
      </c>
      <c r="L84" s="34"/>
      <c r="M84" s="183" t="str">
        <f>E21</f>
        <v xml:space="preserve"> </v>
      </c>
      <c r="N84" s="183"/>
      <c r="O84" s="183"/>
      <c r="P84" s="183"/>
      <c r="Q84" s="183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33" t="s">
        <v>116</v>
      </c>
      <c r="D86" s="234"/>
      <c r="E86" s="234"/>
      <c r="F86" s="234"/>
      <c r="G86" s="234"/>
      <c r="H86" s="112"/>
      <c r="I86" s="112"/>
      <c r="J86" s="112"/>
      <c r="K86" s="112"/>
      <c r="L86" s="112"/>
      <c r="M86" s="112"/>
      <c r="N86" s="233" t="s">
        <v>117</v>
      </c>
      <c r="O86" s="234"/>
      <c r="P86" s="234"/>
      <c r="Q86" s="234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20" t="s">
        <v>118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07">
        <f>N123</f>
        <v>0</v>
      </c>
      <c r="O88" s="235"/>
      <c r="P88" s="235"/>
      <c r="Q88" s="235"/>
      <c r="R88" s="35"/>
      <c r="AU88" s="17" t="s">
        <v>119</v>
      </c>
    </row>
    <row r="89" spans="2:47" s="6" customFormat="1" ht="24.95" customHeight="1">
      <c r="B89" s="121"/>
      <c r="C89" s="122"/>
      <c r="D89" s="123" t="s">
        <v>120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36">
        <f>N124</f>
        <v>0</v>
      </c>
      <c r="O89" s="237"/>
      <c r="P89" s="237"/>
      <c r="Q89" s="237"/>
      <c r="R89" s="124"/>
    </row>
    <row r="90" spans="2:47" s="7" customFormat="1" ht="19.899999999999999" customHeight="1">
      <c r="B90" s="125"/>
      <c r="C90" s="126"/>
      <c r="D90" s="100" t="s">
        <v>121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11">
        <f>N125</f>
        <v>0</v>
      </c>
      <c r="O90" s="238"/>
      <c r="P90" s="238"/>
      <c r="Q90" s="238"/>
      <c r="R90" s="127"/>
    </row>
    <row r="91" spans="2:47" s="7" customFormat="1" ht="19.899999999999999" customHeight="1">
      <c r="B91" s="125"/>
      <c r="C91" s="126"/>
      <c r="D91" s="100" t="s">
        <v>122</v>
      </c>
      <c r="E91" s="126"/>
      <c r="F91" s="126"/>
      <c r="G91" s="126"/>
      <c r="H91" s="126"/>
      <c r="I91" s="126"/>
      <c r="J91" s="126"/>
      <c r="K91" s="126"/>
      <c r="L91" s="126"/>
      <c r="M91" s="126"/>
      <c r="N91" s="211">
        <f>N130</f>
        <v>0</v>
      </c>
      <c r="O91" s="238"/>
      <c r="P91" s="238"/>
      <c r="Q91" s="238"/>
      <c r="R91" s="127"/>
    </row>
    <row r="92" spans="2:47" s="7" customFormat="1" ht="19.899999999999999" customHeight="1">
      <c r="B92" s="125"/>
      <c r="C92" s="126"/>
      <c r="D92" s="100" t="s">
        <v>123</v>
      </c>
      <c r="E92" s="126"/>
      <c r="F92" s="126"/>
      <c r="G92" s="126"/>
      <c r="H92" s="126"/>
      <c r="I92" s="126"/>
      <c r="J92" s="126"/>
      <c r="K92" s="126"/>
      <c r="L92" s="126"/>
      <c r="M92" s="126"/>
      <c r="N92" s="211">
        <f>N133</f>
        <v>0</v>
      </c>
      <c r="O92" s="238"/>
      <c r="P92" s="238"/>
      <c r="Q92" s="238"/>
      <c r="R92" s="127"/>
    </row>
    <row r="93" spans="2:47" s="7" customFormat="1" ht="19.899999999999999" customHeight="1">
      <c r="B93" s="125"/>
      <c r="C93" s="126"/>
      <c r="D93" s="100" t="s">
        <v>124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11">
        <f>N142</f>
        <v>0</v>
      </c>
      <c r="O93" s="238"/>
      <c r="P93" s="238"/>
      <c r="Q93" s="238"/>
      <c r="R93" s="127"/>
    </row>
    <row r="94" spans="2:47" s="7" customFormat="1" ht="19.899999999999999" customHeight="1">
      <c r="B94" s="125"/>
      <c r="C94" s="126"/>
      <c r="D94" s="100" t="s">
        <v>125</v>
      </c>
      <c r="E94" s="126"/>
      <c r="F94" s="126"/>
      <c r="G94" s="126"/>
      <c r="H94" s="126"/>
      <c r="I94" s="126"/>
      <c r="J94" s="126"/>
      <c r="K94" s="126"/>
      <c r="L94" s="126"/>
      <c r="M94" s="126"/>
      <c r="N94" s="211">
        <f>N160</f>
        <v>0</v>
      </c>
      <c r="O94" s="238"/>
      <c r="P94" s="238"/>
      <c r="Q94" s="238"/>
      <c r="R94" s="127"/>
    </row>
    <row r="95" spans="2:47" s="7" customFormat="1" ht="19.899999999999999" customHeight="1">
      <c r="B95" s="125"/>
      <c r="C95" s="126"/>
      <c r="D95" s="100" t="s">
        <v>126</v>
      </c>
      <c r="E95" s="126"/>
      <c r="F95" s="126"/>
      <c r="G95" s="126"/>
      <c r="H95" s="126"/>
      <c r="I95" s="126"/>
      <c r="J95" s="126"/>
      <c r="K95" s="126"/>
      <c r="L95" s="126"/>
      <c r="M95" s="126"/>
      <c r="N95" s="211">
        <f>N164</f>
        <v>0</v>
      </c>
      <c r="O95" s="238"/>
      <c r="P95" s="238"/>
      <c r="Q95" s="238"/>
      <c r="R95" s="127"/>
    </row>
    <row r="96" spans="2:47" s="6" customFormat="1" ht="21.75" customHeight="1">
      <c r="B96" s="121"/>
      <c r="C96" s="122"/>
      <c r="D96" s="123"/>
      <c r="E96" s="122"/>
      <c r="F96" s="122"/>
      <c r="G96" s="122"/>
      <c r="H96" s="122"/>
      <c r="I96" s="122"/>
      <c r="J96" s="122"/>
      <c r="K96" s="122"/>
      <c r="L96" s="122"/>
      <c r="M96" s="122"/>
      <c r="N96" s="239"/>
      <c r="O96" s="237"/>
      <c r="P96" s="237"/>
      <c r="Q96" s="237"/>
      <c r="R96" s="124"/>
    </row>
    <row r="97" spans="2:65" s="1" customFormat="1" ht="21.7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</row>
    <row r="98" spans="2:65" s="1" customFormat="1" ht="29.25" customHeight="1">
      <c r="B98" s="33"/>
      <c r="C98" s="120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235"/>
      <c r="O98" s="240"/>
      <c r="P98" s="240"/>
      <c r="Q98" s="240"/>
      <c r="R98" s="35"/>
      <c r="T98" s="128"/>
      <c r="U98" s="129"/>
    </row>
    <row r="99" spans="2:65" s="1" customFormat="1" ht="18" customHeight="1">
      <c r="B99" s="130"/>
      <c r="C99" s="131"/>
      <c r="D99" s="208"/>
      <c r="E99" s="241"/>
      <c r="F99" s="241"/>
      <c r="G99" s="241"/>
      <c r="H99" s="241"/>
      <c r="I99" s="131"/>
      <c r="J99" s="131"/>
      <c r="K99" s="131"/>
      <c r="L99" s="131"/>
      <c r="M99" s="131"/>
      <c r="N99" s="210"/>
      <c r="O99" s="242"/>
      <c r="P99" s="242"/>
      <c r="Q99" s="242"/>
      <c r="R99" s="133"/>
      <c r="S99" s="131"/>
      <c r="T99" s="134"/>
      <c r="U99" s="135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7"/>
      <c r="AZ99" s="136"/>
      <c r="BA99" s="136"/>
      <c r="BB99" s="136"/>
      <c r="BC99" s="136"/>
      <c r="BD99" s="136"/>
      <c r="BE99" s="138"/>
      <c r="BF99" s="138"/>
      <c r="BG99" s="138"/>
      <c r="BH99" s="138"/>
      <c r="BI99" s="138"/>
      <c r="BJ99" s="137"/>
      <c r="BK99" s="136"/>
      <c r="BL99" s="136"/>
      <c r="BM99" s="136"/>
    </row>
    <row r="100" spans="2:65" s="1" customFormat="1" ht="18" customHeight="1">
      <c r="B100" s="130"/>
      <c r="C100" s="131"/>
      <c r="D100" s="208"/>
      <c r="E100" s="241"/>
      <c r="F100" s="241"/>
      <c r="G100" s="241"/>
      <c r="H100" s="241"/>
      <c r="I100" s="131"/>
      <c r="J100" s="131"/>
      <c r="K100" s="131"/>
      <c r="L100" s="131"/>
      <c r="M100" s="131"/>
      <c r="N100" s="210"/>
      <c r="O100" s="242"/>
      <c r="P100" s="242"/>
      <c r="Q100" s="242"/>
      <c r="R100" s="133"/>
      <c r="S100" s="131"/>
      <c r="T100" s="134"/>
      <c r="U100" s="135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7"/>
      <c r="AZ100" s="136"/>
      <c r="BA100" s="136"/>
      <c r="BB100" s="136"/>
      <c r="BC100" s="136"/>
      <c r="BD100" s="136"/>
      <c r="BE100" s="138"/>
      <c r="BF100" s="138"/>
      <c r="BG100" s="138"/>
      <c r="BH100" s="138"/>
      <c r="BI100" s="138"/>
      <c r="BJ100" s="137"/>
      <c r="BK100" s="136"/>
      <c r="BL100" s="136"/>
      <c r="BM100" s="136"/>
    </row>
    <row r="101" spans="2:65" s="1" customFormat="1" ht="18" customHeight="1">
      <c r="B101" s="130"/>
      <c r="C101" s="131"/>
      <c r="D101" s="208"/>
      <c r="E101" s="241"/>
      <c r="F101" s="241"/>
      <c r="G101" s="241"/>
      <c r="H101" s="241"/>
      <c r="I101" s="131"/>
      <c r="J101" s="131"/>
      <c r="K101" s="131"/>
      <c r="L101" s="131"/>
      <c r="M101" s="131"/>
      <c r="N101" s="210"/>
      <c r="O101" s="242"/>
      <c r="P101" s="242"/>
      <c r="Q101" s="242"/>
      <c r="R101" s="133"/>
      <c r="S101" s="131"/>
      <c r="T101" s="134"/>
      <c r="U101" s="135"/>
      <c r="V101" s="136"/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7"/>
      <c r="AZ101" s="136"/>
      <c r="BA101" s="136"/>
      <c r="BB101" s="136"/>
      <c r="BC101" s="136"/>
      <c r="BD101" s="136"/>
      <c r="BE101" s="138"/>
      <c r="BF101" s="138"/>
      <c r="BG101" s="138"/>
      <c r="BH101" s="138"/>
      <c r="BI101" s="138"/>
      <c r="BJ101" s="137"/>
      <c r="BK101" s="136"/>
      <c r="BL101" s="136"/>
      <c r="BM101" s="136"/>
    </row>
    <row r="102" spans="2:65" s="1" customFormat="1" ht="18" customHeight="1">
      <c r="B102" s="130"/>
      <c r="C102" s="131"/>
      <c r="D102" s="208"/>
      <c r="E102" s="241"/>
      <c r="F102" s="241"/>
      <c r="G102" s="241"/>
      <c r="H102" s="241"/>
      <c r="I102" s="131"/>
      <c r="J102" s="131"/>
      <c r="K102" s="131"/>
      <c r="L102" s="131"/>
      <c r="M102" s="131"/>
      <c r="N102" s="210"/>
      <c r="O102" s="242"/>
      <c r="P102" s="242"/>
      <c r="Q102" s="242"/>
      <c r="R102" s="133"/>
      <c r="S102" s="131"/>
      <c r="T102" s="134"/>
      <c r="U102" s="135"/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7"/>
      <c r="AZ102" s="136"/>
      <c r="BA102" s="136"/>
      <c r="BB102" s="136"/>
      <c r="BC102" s="136"/>
      <c r="BD102" s="136"/>
      <c r="BE102" s="138"/>
      <c r="BF102" s="138"/>
      <c r="BG102" s="138"/>
      <c r="BH102" s="138"/>
      <c r="BI102" s="138"/>
      <c r="BJ102" s="137"/>
      <c r="BK102" s="136"/>
      <c r="BL102" s="136"/>
      <c r="BM102" s="136"/>
    </row>
    <row r="103" spans="2:65" s="1" customFormat="1" ht="18" customHeight="1">
      <c r="B103" s="130"/>
      <c r="C103" s="131"/>
      <c r="D103" s="208"/>
      <c r="E103" s="241"/>
      <c r="F103" s="241"/>
      <c r="G103" s="241"/>
      <c r="H103" s="241"/>
      <c r="I103" s="131"/>
      <c r="J103" s="131"/>
      <c r="K103" s="131"/>
      <c r="L103" s="131"/>
      <c r="M103" s="131"/>
      <c r="N103" s="210"/>
      <c r="O103" s="242"/>
      <c r="P103" s="242"/>
      <c r="Q103" s="242"/>
      <c r="R103" s="133"/>
      <c r="S103" s="131"/>
      <c r="T103" s="134"/>
      <c r="U103" s="135"/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7"/>
      <c r="AZ103" s="136"/>
      <c r="BA103" s="136"/>
      <c r="BB103" s="136"/>
      <c r="BC103" s="136"/>
      <c r="BD103" s="136"/>
      <c r="BE103" s="138"/>
      <c r="BF103" s="138"/>
      <c r="BG103" s="138"/>
      <c r="BH103" s="138"/>
      <c r="BI103" s="138"/>
      <c r="BJ103" s="137"/>
      <c r="BK103" s="136"/>
      <c r="BL103" s="136"/>
      <c r="BM103" s="136"/>
    </row>
    <row r="104" spans="2:65" s="1" customFormat="1" ht="18" customHeight="1">
      <c r="B104" s="130"/>
      <c r="C104" s="131"/>
      <c r="D104" s="132"/>
      <c r="E104" s="131"/>
      <c r="F104" s="131"/>
      <c r="G104" s="131"/>
      <c r="H104" s="131"/>
      <c r="I104" s="131"/>
      <c r="J104" s="131"/>
      <c r="K104" s="131"/>
      <c r="L104" s="131"/>
      <c r="M104" s="131"/>
      <c r="N104" s="210"/>
      <c r="O104" s="242"/>
      <c r="P104" s="242"/>
      <c r="Q104" s="242"/>
      <c r="R104" s="133"/>
      <c r="S104" s="131"/>
      <c r="T104" s="139"/>
      <c r="U104" s="140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7"/>
      <c r="AZ104" s="136"/>
      <c r="BA104" s="136"/>
      <c r="BB104" s="136"/>
      <c r="BC104" s="136"/>
      <c r="BD104" s="136"/>
      <c r="BE104" s="138"/>
      <c r="BF104" s="138"/>
      <c r="BG104" s="138"/>
      <c r="BH104" s="138"/>
      <c r="BI104" s="138"/>
      <c r="BJ104" s="137"/>
      <c r="BK104" s="136"/>
      <c r="BL104" s="136"/>
      <c r="BM104" s="136"/>
    </row>
    <row r="105" spans="2:65" s="1" customFormat="1"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spans="2:65" s="1" customFormat="1" ht="29.25" customHeight="1">
      <c r="B106" s="33"/>
      <c r="C106" s="111" t="s">
        <v>104</v>
      </c>
      <c r="D106" s="112"/>
      <c r="E106" s="112"/>
      <c r="F106" s="112"/>
      <c r="G106" s="112"/>
      <c r="H106" s="112"/>
      <c r="I106" s="112"/>
      <c r="J106" s="112"/>
      <c r="K106" s="112"/>
      <c r="L106" s="212">
        <f>ROUND(SUM(N88+N98),2)</f>
        <v>0</v>
      </c>
      <c r="M106" s="212"/>
      <c r="N106" s="212"/>
      <c r="O106" s="212"/>
      <c r="P106" s="212"/>
      <c r="Q106" s="212"/>
      <c r="R106" s="35"/>
    </row>
    <row r="107" spans="2:65" s="1" customFormat="1" ht="6.95" customHeight="1"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9"/>
    </row>
    <row r="111" spans="2:65" s="1" customFormat="1" ht="6.95" customHeight="1"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2"/>
    </row>
    <row r="112" spans="2:65" s="1" customFormat="1" ht="36.950000000000003" customHeight="1">
      <c r="B112" s="33"/>
      <c r="C112" s="179" t="s">
        <v>127</v>
      </c>
      <c r="D112" s="224"/>
      <c r="E112" s="224"/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35"/>
    </row>
    <row r="113" spans="2:65" s="1" customFormat="1" ht="6.95" customHeight="1"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spans="2:65" s="1" customFormat="1" ht="30" customHeight="1">
      <c r="B114" s="33"/>
      <c r="C114" s="29" t="s">
        <v>19</v>
      </c>
      <c r="D114" s="34"/>
      <c r="E114" s="34"/>
      <c r="F114" s="222" t="str">
        <f>F6</f>
        <v>Úprava technologie ÚT v předávací stanici na ul. V Zálomu 1, Ostrava-Zábřeh</v>
      </c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34"/>
      <c r="R114" s="35"/>
    </row>
    <row r="115" spans="2:65" s="1" customFormat="1" ht="36.950000000000003" customHeight="1">
      <c r="B115" s="33"/>
      <c r="C115" s="67" t="s">
        <v>112</v>
      </c>
      <c r="D115" s="34"/>
      <c r="E115" s="34"/>
      <c r="F115" s="215" t="str">
        <f>F7</f>
        <v>Ova_VZálomu_levá - Větev pro levý pavilon-montáž</v>
      </c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34"/>
      <c r="R115" s="35"/>
    </row>
    <row r="116" spans="2:65" s="1" customFormat="1" ht="6.95" customHeight="1"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spans="2:65" s="1" customFormat="1" ht="18" customHeight="1">
      <c r="B117" s="33"/>
      <c r="C117" s="29" t="s">
        <v>23</v>
      </c>
      <c r="D117" s="34"/>
      <c r="E117" s="34"/>
      <c r="F117" s="27" t="str">
        <f>F9</f>
        <v>Ostrava-Zábřeh</v>
      </c>
      <c r="G117" s="34"/>
      <c r="H117" s="34"/>
      <c r="I117" s="34"/>
      <c r="J117" s="34"/>
      <c r="K117" s="29" t="s">
        <v>25</v>
      </c>
      <c r="L117" s="34"/>
      <c r="M117" s="226" t="str">
        <f>IF(O9="","",O9)</f>
        <v>13. 6. 2017</v>
      </c>
      <c r="N117" s="226"/>
      <c r="O117" s="226"/>
      <c r="P117" s="226"/>
      <c r="Q117" s="34"/>
      <c r="R117" s="35"/>
    </row>
    <row r="118" spans="2:65" s="1" customFormat="1" ht="6.95" customHeight="1"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spans="2:65" s="1" customFormat="1" ht="15">
      <c r="B119" s="33"/>
      <c r="C119" s="29" t="s">
        <v>27</v>
      </c>
      <c r="D119" s="34"/>
      <c r="E119" s="34"/>
      <c r="F119" s="27" t="str">
        <f>E12</f>
        <v xml:space="preserve"> </v>
      </c>
      <c r="G119" s="34"/>
      <c r="H119" s="34"/>
      <c r="I119" s="34"/>
      <c r="J119" s="34"/>
      <c r="K119" s="29" t="s">
        <v>32</v>
      </c>
      <c r="L119" s="34"/>
      <c r="M119" s="183" t="str">
        <f>E18</f>
        <v xml:space="preserve"> </v>
      </c>
      <c r="N119" s="183"/>
      <c r="O119" s="183"/>
      <c r="P119" s="183"/>
      <c r="Q119" s="183"/>
      <c r="R119" s="35"/>
    </row>
    <row r="120" spans="2:65" s="1" customFormat="1" ht="14.45" customHeight="1">
      <c r="B120" s="33"/>
      <c r="C120" s="29" t="s">
        <v>31</v>
      </c>
      <c r="D120" s="34"/>
      <c r="E120" s="34"/>
      <c r="F120" s="27" t="str">
        <f>IF(E15="","",E15)</f>
        <v xml:space="preserve"> </v>
      </c>
      <c r="G120" s="34"/>
      <c r="H120" s="34"/>
      <c r="I120" s="34"/>
      <c r="J120" s="34"/>
      <c r="K120" s="29" t="s">
        <v>34</v>
      </c>
      <c r="L120" s="34"/>
      <c r="M120" s="183" t="str">
        <f>E21</f>
        <v xml:space="preserve"> </v>
      </c>
      <c r="N120" s="183"/>
      <c r="O120" s="183"/>
      <c r="P120" s="183"/>
      <c r="Q120" s="183"/>
      <c r="R120" s="35"/>
    </row>
    <row r="121" spans="2:65" s="1" customFormat="1" ht="10.35" customHeight="1"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pans="2:65" s="8" customFormat="1" ht="29.25" customHeight="1">
      <c r="B122" s="141"/>
      <c r="C122" s="142" t="s">
        <v>128</v>
      </c>
      <c r="D122" s="143" t="s">
        <v>129</v>
      </c>
      <c r="E122" s="143" t="s">
        <v>57</v>
      </c>
      <c r="F122" s="243" t="s">
        <v>130</v>
      </c>
      <c r="G122" s="243"/>
      <c r="H122" s="243"/>
      <c r="I122" s="243"/>
      <c r="J122" s="143" t="s">
        <v>131</v>
      </c>
      <c r="K122" s="143" t="s">
        <v>132</v>
      </c>
      <c r="L122" s="244" t="s">
        <v>133</v>
      </c>
      <c r="M122" s="244"/>
      <c r="N122" s="243" t="s">
        <v>117</v>
      </c>
      <c r="O122" s="243"/>
      <c r="P122" s="243"/>
      <c r="Q122" s="245"/>
      <c r="R122" s="144"/>
      <c r="T122" s="74" t="s">
        <v>134</v>
      </c>
      <c r="U122" s="75" t="s">
        <v>39</v>
      </c>
      <c r="V122" s="75" t="s">
        <v>135</v>
      </c>
      <c r="W122" s="75" t="s">
        <v>136</v>
      </c>
      <c r="X122" s="75" t="s">
        <v>137</v>
      </c>
      <c r="Y122" s="75" t="s">
        <v>138</v>
      </c>
      <c r="Z122" s="75" t="s">
        <v>139</v>
      </c>
      <c r="AA122" s="76" t="s">
        <v>140</v>
      </c>
    </row>
    <row r="123" spans="2:65" s="1" customFormat="1" ht="29.25" customHeight="1">
      <c r="B123" s="33"/>
      <c r="C123" s="78" t="s">
        <v>114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259">
        <f>BK123</f>
        <v>0</v>
      </c>
      <c r="O123" s="260"/>
      <c r="P123" s="260"/>
      <c r="Q123" s="260"/>
      <c r="R123" s="35"/>
      <c r="T123" s="77"/>
      <c r="U123" s="49"/>
      <c r="V123" s="49"/>
      <c r="W123" s="145">
        <f>W124+W167</f>
        <v>0</v>
      </c>
      <c r="X123" s="49"/>
      <c r="Y123" s="145">
        <f>Y124+Y167</f>
        <v>0.19455</v>
      </c>
      <c r="Z123" s="49"/>
      <c r="AA123" s="146">
        <f>AA124+AA167</f>
        <v>0</v>
      </c>
      <c r="AT123" s="17" t="s">
        <v>74</v>
      </c>
      <c r="AU123" s="17" t="s">
        <v>119</v>
      </c>
      <c r="BK123" s="147">
        <f>BK124+BK167</f>
        <v>0</v>
      </c>
    </row>
    <row r="124" spans="2:65" s="9" customFormat="1" ht="37.35" customHeight="1">
      <c r="B124" s="148"/>
      <c r="C124" s="149"/>
      <c r="D124" s="150" t="s">
        <v>120</v>
      </c>
      <c r="E124" s="150"/>
      <c r="F124" s="150"/>
      <c r="G124" s="150"/>
      <c r="H124" s="150"/>
      <c r="I124" s="150"/>
      <c r="J124" s="150"/>
      <c r="K124" s="150"/>
      <c r="L124" s="150"/>
      <c r="M124" s="150"/>
      <c r="N124" s="239">
        <f>BK124</f>
        <v>0</v>
      </c>
      <c r="O124" s="236"/>
      <c r="P124" s="236"/>
      <c r="Q124" s="236"/>
      <c r="R124" s="151"/>
      <c r="T124" s="152"/>
      <c r="U124" s="149"/>
      <c r="V124" s="149"/>
      <c r="W124" s="153">
        <f>W125+W130+W133+W142+W160+W164</f>
        <v>0</v>
      </c>
      <c r="X124" s="149"/>
      <c r="Y124" s="153">
        <f>Y125+Y130+Y133+Y142+Y160+Y164</f>
        <v>0.19455</v>
      </c>
      <c r="Z124" s="149"/>
      <c r="AA124" s="154">
        <f>AA125+AA130+AA133+AA142+AA160+AA164</f>
        <v>0</v>
      </c>
      <c r="AR124" s="155" t="s">
        <v>110</v>
      </c>
      <c r="AT124" s="156" t="s">
        <v>74</v>
      </c>
      <c r="AU124" s="156" t="s">
        <v>75</v>
      </c>
      <c r="AY124" s="155" t="s">
        <v>141</v>
      </c>
      <c r="BK124" s="157">
        <f>BK125+BK130+BK133+BK142+BK160+BK164</f>
        <v>0</v>
      </c>
    </row>
    <row r="125" spans="2:65" s="9" customFormat="1" ht="19.899999999999999" customHeight="1">
      <c r="B125" s="148"/>
      <c r="C125" s="149"/>
      <c r="D125" s="158" t="s">
        <v>121</v>
      </c>
      <c r="E125" s="158"/>
      <c r="F125" s="158"/>
      <c r="G125" s="158"/>
      <c r="H125" s="158"/>
      <c r="I125" s="158"/>
      <c r="J125" s="158"/>
      <c r="K125" s="158"/>
      <c r="L125" s="158"/>
      <c r="M125" s="158"/>
      <c r="N125" s="261">
        <f>BK125</f>
        <v>0</v>
      </c>
      <c r="O125" s="262"/>
      <c r="P125" s="262"/>
      <c r="Q125" s="262"/>
      <c r="R125" s="151"/>
      <c r="T125" s="152"/>
      <c r="U125" s="149"/>
      <c r="V125" s="149"/>
      <c r="W125" s="153">
        <f>SUM(W126:W129)</f>
        <v>0</v>
      </c>
      <c r="X125" s="149"/>
      <c r="Y125" s="153">
        <f>SUM(Y126:Y129)</f>
        <v>8.7799999999999996E-3</v>
      </c>
      <c r="Z125" s="149"/>
      <c r="AA125" s="154">
        <f>SUM(AA126:AA129)</f>
        <v>0</v>
      </c>
      <c r="AR125" s="155" t="s">
        <v>110</v>
      </c>
      <c r="AT125" s="156" t="s">
        <v>74</v>
      </c>
      <c r="AU125" s="156" t="s">
        <v>83</v>
      </c>
      <c r="AY125" s="155" t="s">
        <v>141</v>
      </c>
      <c r="BK125" s="157">
        <f>SUM(BK126:BK129)</f>
        <v>0</v>
      </c>
    </row>
    <row r="126" spans="2:65" s="1" customFormat="1" ht="31.5" customHeight="1">
      <c r="B126" s="130"/>
      <c r="C126" s="159" t="s">
        <v>164</v>
      </c>
      <c r="D126" s="159" t="s">
        <v>143</v>
      </c>
      <c r="E126" s="160" t="s">
        <v>144</v>
      </c>
      <c r="F126" s="246" t="s">
        <v>145</v>
      </c>
      <c r="G126" s="246"/>
      <c r="H126" s="246"/>
      <c r="I126" s="246"/>
      <c r="J126" s="161" t="s">
        <v>146</v>
      </c>
      <c r="K126" s="162">
        <v>9</v>
      </c>
      <c r="L126" s="247">
        <v>0</v>
      </c>
      <c r="M126" s="247"/>
      <c r="N126" s="248">
        <f>ROUND(L126*K126,2)</f>
        <v>0</v>
      </c>
      <c r="O126" s="248"/>
      <c r="P126" s="248"/>
      <c r="Q126" s="248"/>
      <c r="R126" s="133"/>
      <c r="T126" s="163" t="s">
        <v>5</v>
      </c>
      <c r="U126" s="42" t="s">
        <v>40</v>
      </c>
      <c r="V126" s="34"/>
      <c r="W126" s="164">
        <f>V126*K126</f>
        <v>0</v>
      </c>
      <c r="X126" s="164">
        <v>0</v>
      </c>
      <c r="Y126" s="164">
        <f>X126*K126</f>
        <v>0</v>
      </c>
      <c r="Z126" s="164">
        <v>0</v>
      </c>
      <c r="AA126" s="165">
        <f>Z126*K126</f>
        <v>0</v>
      </c>
      <c r="AR126" s="17" t="s">
        <v>147</v>
      </c>
      <c r="AT126" s="17" t="s">
        <v>143</v>
      </c>
      <c r="AU126" s="17" t="s">
        <v>110</v>
      </c>
      <c r="AY126" s="17" t="s">
        <v>141</v>
      </c>
      <c r="BE126" s="104">
        <f>IF(U126="základní",N126,0)</f>
        <v>0</v>
      </c>
      <c r="BF126" s="104">
        <f>IF(U126="snížená",N126,0)</f>
        <v>0</v>
      </c>
      <c r="BG126" s="104">
        <f>IF(U126="zákl. přenesená",N126,0)</f>
        <v>0</v>
      </c>
      <c r="BH126" s="104">
        <f>IF(U126="sníž. přenesená",N126,0)</f>
        <v>0</v>
      </c>
      <c r="BI126" s="104">
        <f>IF(U126="nulová",N126,0)</f>
        <v>0</v>
      </c>
      <c r="BJ126" s="17" t="s">
        <v>83</v>
      </c>
      <c r="BK126" s="104">
        <f>ROUND(L126*K126,2)</f>
        <v>0</v>
      </c>
      <c r="BL126" s="17" t="s">
        <v>147</v>
      </c>
      <c r="BM126" s="17" t="s">
        <v>287</v>
      </c>
    </row>
    <row r="127" spans="2:65" s="1" customFormat="1" ht="22.5" customHeight="1">
      <c r="B127" s="130"/>
      <c r="C127" s="166" t="s">
        <v>169</v>
      </c>
      <c r="D127" s="166" t="s">
        <v>150</v>
      </c>
      <c r="E127" s="167" t="s">
        <v>288</v>
      </c>
      <c r="F127" s="249" t="s">
        <v>289</v>
      </c>
      <c r="G127" s="249"/>
      <c r="H127" s="249"/>
      <c r="I127" s="249"/>
      <c r="J127" s="168" t="s">
        <v>146</v>
      </c>
      <c r="K127" s="169">
        <v>1</v>
      </c>
      <c r="L127" s="250">
        <v>0</v>
      </c>
      <c r="M127" s="250"/>
      <c r="N127" s="251">
        <f>ROUND(L127*K127,2)</f>
        <v>0</v>
      </c>
      <c r="O127" s="248"/>
      <c r="P127" s="248"/>
      <c r="Q127" s="248"/>
      <c r="R127" s="133"/>
      <c r="T127" s="163" t="s">
        <v>5</v>
      </c>
      <c r="U127" s="42" t="s">
        <v>40</v>
      </c>
      <c r="V127" s="34"/>
      <c r="W127" s="164">
        <f>V127*K127</f>
        <v>0</v>
      </c>
      <c r="X127" s="164">
        <v>7.7999999999999999E-4</v>
      </c>
      <c r="Y127" s="164">
        <f>X127*K127</f>
        <v>7.7999999999999999E-4</v>
      </c>
      <c r="Z127" s="164">
        <v>0</v>
      </c>
      <c r="AA127" s="165">
        <f>Z127*K127</f>
        <v>0</v>
      </c>
      <c r="AR127" s="17" t="s">
        <v>153</v>
      </c>
      <c r="AT127" s="17" t="s">
        <v>150</v>
      </c>
      <c r="AU127" s="17" t="s">
        <v>110</v>
      </c>
      <c r="AY127" s="17" t="s">
        <v>141</v>
      </c>
      <c r="BE127" s="104">
        <f>IF(U127="základní",N127,0)</f>
        <v>0</v>
      </c>
      <c r="BF127" s="104">
        <f>IF(U127="snížená",N127,0)</f>
        <v>0</v>
      </c>
      <c r="BG127" s="104">
        <f>IF(U127="zákl. přenesená",N127,0)</f>
        <v>0</v>
      </c>
      <c r="BH127" s="104">
        <f>IF(U127="sníž. přenesená",N127,0)</f>
        <v>0</v>
      </c>
      <c r="BI127" s="104">
        <f>IF(U127="nulová",N127,0)</f>
        <v>0</v>
      </c>
      <c r="BJ127" s="17" t="s">
        <v>83</v>
      </c>
      <c r="BK127" s="104">
        <f>ROUND(L127*K127,2)</f>
        <v>0</v>
      </c>
      <c r="BL127" s="17" t="s">
        <v>147</v>
      </c>
      <c r="BM127" s="17" t="s">
        <v>290</v>
      </c>
    </row>
    <row r="128" spans="2:65" s="1" customFormat="1" ht="22.5" customHeight="1">
      <c r="B128" s="130"/>
      <c r="C128" s="166" t="s">
        <v>177</v>
      </c>
      <c r="D128" s="166" t="s">
        <v>150</v>
      </c>
      <c r="E128" s="167" t="s">
        <v>291</v>
      </c>
      <c r="F128" s="249" t="s">
        <v>292</v>
      </c>
      <c r="G128" s="249"/>
      <c r="H128" s="249"/>
      <c r="I128" s="249"/>
      <c r="J128" s="168" t="s">
        <v>146</v>
      </c>
      <c r="K128" s="169">
        <v>8</v>
      </c>
      <c r="L128" s="250">
        <v>0</v>
      </c>
      <c r="M128" s="250"/>
      <c r="N128" s="251">
        <f>ROUND(L128*K128,2)</f>
        <v>0</v>
      </c>
      <c r="O128" s="248"/>
      <c r="P128" s="248"/>
      <c r="Q128" s="248"/>
      <c r="R128" s="133"/>
      <c r="T128" s="163" t="s">
        <v>5</v>
      </c>
      <c r="U128" s="42" t="s">
        <v>40</v>
      </c>
      <c r="V128" s="34"/>
      <c r="W128" s="164">
        <f>V128*K128</f>
        <v>0</v>
      </c>
      <c r="X128" s="164">
        <v>1E-3</v>
      </c>
      <c r="Y128" s="164">
        <f>X128*K128</f>
        <v>8.0000000000000002E-3</v>
      </c>
      <c r="Z128" s="164">
        <v>0</v>
      </c>
      <c r="AA128" s="165">
        <f>Z128*K128</f>
        <v>0</v>
      </c>
      <c r="AR128" s="17" t="s">
        <v>153</v>
      </c>
      <c r="AT128" s="17" t="s">
        <v>150</v>
      </c>
      <c r="AU128" s="17" t="s">
        <v>110</v>
      </c>
      <c r="AY128" s="17" t="s">
        <v>141</v>
      </c>
      <c r="BE128" s="104">
        <f>IF(U128="základní",N128,0)</f>
        <v>0</v>
      </c>
      <c r="BF128" s="104">
        <f>IF(U128="snížená",N128,0)</f>
        <v>0</v>
      </c>
      <c r="BG128" s="104">
        <f>IF(U128="zákl. přenesená",N128,0)</f>
        <v>0</v>
      </c>
      <c r="BH128" s="104">
        <f>IF(U128="sníž. přenesená",N128,0)</f>
        <v>0</v>
      </c>
      <c r="BI128" s="104">
        <f>IF(U128="nulová",N128,0)</f>
        <v>0</v>
      </c>
      <c r="BJ128" s="17" t="s">
        <v>83</v>
      </c>
      <c r="BK128" s="104">
        <f>ROUND(L128*K128,2)</f>
        <v>0</v>
      </c>
      <c r="BL128" s="17" t="s">
        <v>147</v>
      </c>
      <c r="BM128" s="17" t="s">
        <v>293</v>
      </c>
    </row>
    <row r="129" spans="2:65" s="1" customFormat="1" ht="31.5" customHeight="1">
      <c r="B129" s="130"/>
      <c r="C129" s="159" t="s">
        <v>186</v>
      </c>
      <c r="D129" s="159" t="s">
        <v>143</v>
      </c>
      <c r="E129" s="160" t="s">
        <v>160</v>
      </c>
      <c r="F129" s="246" t="s">
        <v>161</v>
      </c>
      <c r="G129" s="246"/>
      <c r="H129" s="246"/>
      <c r="I129" s="246"/>
      <c r="J129" s="161" t="s">
        <v>162</v>
      </c>
      <c r="K129" s="162">
        <v>8.9999999999999993E-3</v>
      </c>
      <c r="L129" s="247">
        <v>0</v>
      </c>
      <c r="M129" s="247"/>
      <c r="N129" s="248">
        <f>ROUND(L129*K129,2)</f>
        <v>0</v>
      </c>
      <c r="O129" s="248"/>
      <c r="P129" s="248"/>
      <c r="Q129" s="248"/>
      <c r="R129" s="133"/>
      <c r="T129" s="163" t="s">
        <v>5</v>
      </c>
      <c r="U129" s="42" t="s">
        <v>40</v>
      </c>
      <c r="V129" s="34"/>
      <c r="W129" s="164">
        <f>V129*K129</f>
        <v>0</v>
      </c>
      <c r="X129" s="164">
        <v>0</v>
      </c>
      <c r="Y129" s="164">
        <f>X129*K129</f>
        <v>0</v>
      </c>
      <c r="Z129" s="164">
        <v>0</v>
      </c>
      <c r="AA129" s="165">
        <f>Z129*K129</f>
        <v>0</v>
      </c>
      <c r="AR129" s="17" t="s">
        <v>147</v>
      </c>
      <c r="AT129" s="17" t="s">
        <v>143</v>
      </c>
      <c r="AU129" s="17" t="s">
        <v>110</v>
      </c>
      <c r="AY129" s="17" t="s">
        <v>141</v>
      </c>
      <c r="BE129" s="104">
        <f>IF(U129="základní",N129,0)</f>
        <v>0</v>
      </c>
      <c r="BF129" s="104">
        <f>IF(U129="snížená",N129,0)</f>
        <v>0</v>
      </c>
      <c r="BG129" s="104">
        <f>IF(U129="zákl. přenesená",N129,0)</f>
        <v>0</v>
      </c>
      <c r="BH129" s="104">
        <f>IF(U129="sníž. přenesená",N129,0)</f>
        <v>0</v>
      </c>
      <c r="BI129" s="104">
        <f>IF(U129="nulová",N129,0)</f>
        <v>0</v>
      </c>
      <c r="BJ129" s="17" t="s">
        <v>83</v>
      </c>
      <c r="BK129" s="104">
        <f>ROUND(L129*K129,2)</f>
        <v>0</v>
      </c>
      <c r="BL129" s="17" t="s">
        <v>147</v>
      </c>
      <c r="BM129" s="17" t="s">
        <v>294</v>
      </c>
    </row>
    <row r="130" spans="2:65" s="9" customFormat="1" ht="29.85" customHeight="1">
      <c r="B130" s="148"/>
      <c r="C130" s="149"/>
      <c r="D130" s="158" t="s">
        <v>122</v>
      </c>
      <c r="E130" s="158"/>
      <c r="F130" s="158"/>
      <c r="G130" s="158"/>
      <c r="H130" s="158"/>
      <c r="I130" s="158"/>
      <c r="J130" s="158"/>
      <c r="K130" s="158"/>
      <c r="L130" s="158"/>
      <c r="M130" s="158"/>
      <c r="N130" s="252">
        <f>BK130</f>
        <v>0</v>
      </c>
      <c r="O130" s="253"/>
      <c r="P130" s="253"/>
      <c r="Q130" s="253"/>
      <c r="R130" s="151"/>
      <c r="T130" s="152"/>
      <c r="U130" s="149"/>
      <c r="V130" s="149"/>
      <c r="W130" s="153">
        <f>SUM(W131:W132)</f>
        <v>0</v>
      </c>
      <c r="X130" s="149"/>
      <c r="Y130" s="153">
        <f>SUM(Y131:Y132)</f>
        <v>3.5400000000000002E-3</v>
      </c>
      <c r="Z130" s="149"/>
      <c r="AA130" s="154">
        <f>SUM(AA131:AA132)</f>
        <v>0</v>
      </c>
      <c r="AR130" s="155" t="s">
        <v>110</v>
      </c>
      <c r="AT130" s="156" t="s">
        <v>74</v>
      </c>
      <c r="AU130" s="156" t="s">
        <v>83</v>
      </c>
      <c r="AY130" s="155" t="s">
        <v>141</v>
      </c>
      <c r="BK130" s="157">
        <f>SUM(BK131:BK132)</f>
        <v>0</v>
      </c>
    </row>
    <row r="131" spans="2:65" s="1" customFormat="1" ht="22.5" customHeight="1">
      <c r="B131" s="130"/>
      <c r="C131" s="159" t="s">
        <v>83</v>
      </c>
      <c r="D131" s="159" t="s">
        <v>143</v>
      </c>
      <c r="E131" s="160" t="s">
        <v>295</v>
      </c>
      <c r="F131" s="246" t="s">
        <v>296</v>
      </c>
      <c r="G131" s="246"/>
      <c r="H131" s="246"/>
      <c r="I131" s="246"/>
      <c r="J131" s="161" t="s">
        <v>167</v>
      </c>
      <c r="K131" s="162">
        <v>1</v>
      </c>
      <c r="L131" s="247">
        <v>0</v>
      </c>
      <c r="M131" s="247"/>
      <c r="N131" s="248">
        <f>ROUND(L131*K131,2)</f>
        <v>0</v>
      </c>
      <c r="O131" s="248"/>
      <c r="P131" s="248"/>
      <c r="Q131" s="248"/>
      <c r="R131" s="133"/>
      <c r="T131" s="163" t="s">
        <v>5</v>
      </c>
      <c r="U131" s="42" t="s">
        <v>40</v>
      </c>
      <c r="V131" s="34"/>
      <c r="W131" s="164">
        <f>V131*K131</f>
        <v>0</v>
      </c>
      <c r="X131" s="164">
        <v>3.5400000000000002E-3</v>
      </c>
      <c r="Y131" s="164">
        <f>X131*K131</f>
        <v>3.5400000000000002E-3</v>
      </c>
      <c r="Z131" s="164">
        <v>0</v>
      </c>
      <c r="AA131" s="165">
        <f>Z131*K131</f>
        <v>0</v>
      </c>
      <c r="AR131" s="17" t="s">
        <v>147</v>
      </c>
      <c r="AT131" s="17" t="s">
        <v>143</v>
      </c>
      <c r="AU131" s="17" t="s">
        <v>110</v>
      </c>
      <c r="AY131" s="17" t="s">
        <v>141</v>
      </c>
      <c r="BE131" s="104">
        <f>IF(U131="základní",N131,0)</f>
        <v>0</v>
      </c>
      <c r="BF131" s="104">
        <f>IF(U131="snížená",N131,0)</f>
        <v>0</v>
      </c>
      <c r="BG131" s="104">
        <f>IF(U131="zákl. přenesená",N131,0)</f>
        <v>0</v>
      </c>
      <c r="BH131" s="104">
        <f>IF(U131="sníž. přenesená",N131,0)</f>
        <v>0</v>
      </c>
      <c r="BI131" s="104">
        <f>IF(U131="nulová",N131,0)</f>
        <v>0</v>
      </c>
      <c r="BJ131" s="17" t="s">
        <v>83</v>
      </c>
      <c r="BK131" s="104">
        <f>ROUND(L131*K131,2)</f>
        <v>0</v>
      </c>
      <c r="BL131" s="17" t="s">
        <v>147</v>
      </c>
      <c r="BM131" s="17" t="s">
        <v>297</v>
      </c>
    </row>
    <row r="132" spans="2:65" s="1" customFormat="1" ht="31.5" customHeight="1">
      <c r="B132" s="130"/>
      <c r="C132" s="159" t="s">
        <v>110</v>
      </c>
      <c r="D132" s="159" t="s">
        <v>143</v>
      </c>
      <c r="E132" s="160" t="s">
        <v>174</v>
      </c>
      <c r="F132" s="246" t="s">
        <v>175</v>
      </c>
      <c r="G132" s="246"/>
      <c r="H132" s="246"/>
      <c r="I132" s="246"/>
      <c r="J132" s="161" t="s">
        <v>162</v>
      </c>
      <c r="K132" s="162">
        <v>4.0000000000000001E-3</v>
      </c>
      <c r="L132" s="247">
        <v>0</v>
      </c>
      <c r="M132" s="247"/>
      <c r="N132" s="248">
        <f>ROUND(L132*K132,2)</f>
        <v>0</v>
      </c>
      <c r="O132" s="248"/>
      <c r="P132" s="248"/>
      <c r="Q132" s="248"/>
      <c r="R132" s="133"/>
      <c r="T132" s="163" t="s">
        <v>5</v>
      </c>
      <c r="U132" s="42" t="s">
        <v>40</v>
      </c>
      <c r="V132" s="34"/>
      <c r="W132" s="164">
        <f>V132*K132</f>
        <v>0</v>
      </c>
      <c r="X132" s="164">
        <v>0</v>
      </c>
      <c r="Y132" s="164">
        <f>X132*K132</f>
        <v>0</v>
      </c>
      <c r="Z132" s="164">
        <v>0</v>
      </c>
      <c r="AA132" s="165">
        <f>Z132*K132</f>
        <v>0</v>
      </c>
      <c r="AR132" s="17" t="s">
        <v>147</v>
      </c>
      <c r="AT132" s="17" t="s">
        <v>143</v>
      </c>
      <c r="AU132" s="17" t="s">
        <v>110</v>
      </c>
      <c r="AY132" s="17" t="s">
        <v>141</v>
      </c>
      <c r="BE132" s="104">
        <f>IF(U132="základní",N132,0)</f>
        <v>0</v>
      </c>
      <c r="BF132" s="104">
        <f>IF(U132="snížená",N132,0)</f>
        <v>0</v>
      </c>
      <c r="BG132" s="104">
        <f>IF(U132="zákl. přenesená",N132,0)</f>
        <v>0</v>
      </c>
      <c r="BH132" s="104">
        <f>IF(U132="sníž. přenesená",N132,0)</f>
        <v>0</v>
      </c>
      <c r="BI132" s="104">
        <f>IF(U132="nulová",N132,0)</f>
        <v>0</v>
      </c>
      <c r="BJ132" s="17" t="s">
        <v>83</v>
      </c>
      <c r="BK132" s="104">
        <f>ROUND(L132*K132,2)</f>
        <v>0</v>
      </c>
      <c r="BL132" s="17" t="s">
        <v>147</v>
      </c>
      <c r="BM132" s="17" t="s">
        <v>176</v>
      </c>
    </row>
    <row r="133" spans="2:65" s="9" customFormat="1" ht="29.85" customHeight="1">
      <c r="B133" s="148"/>
      <c r="C133" s="149"/>
      <c r="D133" s="158" t="s">
        <v>123</v>
      </c>
      <c r="E133" s="158"/>
      <c r="F133" s="158"/>
      <c r="G133" s="158"/>
      <c r="H133" s="158"/>
      <c r="I133" s="158"/>
      <c r="J133" s="158"/>
      <c r="K133" s="158"/>
      <c r="L133" s="158"/>
      <c r="M133" s="158"/>
      <c r="N133" s="252">
        <f>BK133</f>
        <v>0</v>
      </c>
      <c r="O133" s="253"/>
      <c r="P133" s="253"/>
      <c r="Q133" s="253"/>
      <c r="R133" s="151"/>
      <c r="T133" s="152"/>
      <c r="U133" s="149"/>
      <c r="V133" s="149"/>
      <c r="W133" s="153">
        <f>SUM(W134:W141)</f>
        <v>0</v>
      </c>
      <c r="X133" s="149"/>
      <c r="Y133" s="153">
        <f>SUM(Y134:Y141)</f>
        <v>9.5219999999999999E-2</v>
      </c>
      <c r="Z133" s="149"/>
      <c r="AA133" s="154">
        <f>SUM(AA134:AA141)</f>
        <v>0</v>
      </c>
      <c r="AR133" s="155" t="s">
        <v>110</v>
      </c>
      <c r="AT133" s="156" t="s">
        <v>74</v>
      </c>
      <c r="AU133" s="156" t="s">
        <v>83</v>
      </c>
      <c r="AY133" s="155" t="s">
        <v>141</v>
      </c>
      <c r="BK133" s="157">
        <f>SUM(BK134:BK141)</f>
        <v>0</v>
      </c>
    </row>
    <row r="134" spans="2:65" s="1" customFormat="1" ht="31.5" customHeight="1">
      <c r="B134" s="130"/>
      <c r="C134" s="159" t="s">
        <v>229</v>
      </c>
      <c r="D134" s="159" t="s">
        <v>143</v>
      </c>
      <c r="E134" s="160" t="s">
        <v>178</v>
      </c>
      <c r="F134" s="246" t="s">
        <v>179</v>
      </c>
      <c r="G134" s="246"/>
      <c r="H134" s="246"/>
      <c r="I134" s="246"/>
      <c r="J134" s="161" t="s">
        <v>146</v>
      </c>
      <c r="K134" s="162">
        <v>2</v>
      </c>
      <c r="L134" s="247">
        <v>0</v>
      </c>
      <c r="M134" s="247"/>
      <c r="N134" s="248">
        <f t="shared" ref="N134:N141" si="0">ROUND(L134*K134,2)</f>
        <v>0</v>
      </c>
      <c r="O134" s="248"/>
      <c r="P134" s="248"/>
      <c r="Q134" s="248"/>
      <c r="R134" s="133"/>
      <c r="T134" s="163" t="s">
        <v>5</v>
      </c>
      <c r="U134" s="42" t="s">
        <v>40</v>
      </c>
      <c r="V134" s="34"/>
      <c r="W134" s="164">
        <f t="shared" ref="W134:W141" si="1">V134*K134</f>
        <v>0</v>
      </c>
      <c r="X134" s="164">
        <v>2.8400000000000001E-3</v>
      </c>
      <c r="Y134" s="164">
        <f t="shared" ref="Y134:Y141" si="2">X134*K134</f>
        <v>5.6800000000000002E-3</v>
      </c>
      <c r="Z134" s="164">
        <v>0</v>
      </c>
      <c r="AA134" s="165">
        <f t="shared" ref="AA134:AA141" si="3">Z134*K134</f>
        <v>0</v>
      </c>
      <c r="AR134" s="17" t="s">
        <v>147</v>
      </c>
      <c r="AT134" s="17" t="s">
        <v>143</v>
      </c>
      <c r="AU134" s="17" t="s">
        <v>110</v>
      </c>
      <c r="AY134" s="17" t="s">
        <v>141</v>
      </c>
      <c r="BE134" s="104">
        <f t="shared" ref="BE134:BE141" si="4">IF(U134="základní",N134,0)</f>
        <v>0</v>
      </c>
      <c r="BF134" s="104">
        <f t="shared" ref="BF134:BF141" si="5">IF(U134="snížená",N134,0)</f>
        <v>0</v>
      </c>
      <c r="BG134" s="104">
        <f t="shared" ref="BG134:BG141" si="6">IF(U134="zákl. přenesená",N134,0)</f>
        <v>0</v>
      </c>
      <c r="BH134" s="104">
        <f t="shared" ref="BH134:BH141" si="7">IF(U134="sníž. přenesená",N134,0)</f>
        <v>0</v>
      </c>
      <c r="BI134" s="104">
        <f t="shared" ref="BI134:BI141" si="8">IF(U134="nulová",N134,0)</f>
        <v>0</v>
      </c>
      <c r="BJ134" s="17" t="s">
        <v>83</v>
      </c>
      <c r="BK134" s="104">
        <f t="shared" ref="BK134:BK141" si="9">ROUND(L134*K134,2)</f>
        <v>0</v>
      </c>
      <c r="BL134" s="17" t="s">
        <v>147</v>
      </c>
      <c r="BM134" s="17" t="s">
        <v>298</v>
      </c>
    </row>
    <row r="135" spans="2:65" s="1" customFormat="1" ht="31.5" customHeight="1">
      <c r="B135" s="130"/>
      <c r="C135" s="159" t="s">
        <v>299</v>
      </c>
      <c r="D135" s="159" t="s">
        <v>143</v>
      </c>
      <c r="E135" s="160" t="s">
        <v>300</v>
      </c>
      <c r="F135" s="246" t="s">
        <v>301</v>
      </c>
      <c r="G135" s="246"/>
      <c r="H135" s="246"/>
      <c r="I135" s="246"/>
      <c r="J135" s="161" t="s">
        <v>146</v>
      </c>
      <c r="K135" s="162">
        <v>1</v>
      </c>
      <c r="L135" s="247">
        <v>0</v>
      </c>
      <c r="M135" s="247"/>
      <c r="N135" s="248">
        <f t="shared" si="0"/>
        <v>0</v>
      </c>
      <c r="O135" s="248"/>
      <c r="P135" s="248"/>
      <c r="Q135" s="248"/>
      <c r="R135" s="133"/>
      <c r="T135" s="163" t="s">
        <v>5</v>
      </c>
      <c r="U135" s="42" t="s">
        <v>40</v>
      </c>
      <c r="V135" s="34"/>
      <c r="W135" s="164">
        <f t="shared" si="1"/>
        <v>0</v>
      </c>
      <c r="X135" s="164">
        <v>4.28E-3</v>
      </c>
      <c r="Y135" s="164">
        <f t="shared" si="2"/>
        <v>4.28E-3</v>
      </c>
      <c r="Z135" s="164">
        <v>0</v>
      </c>
      <c r="AA135" s="165">
        <f t="shared" si="3"/>
        <v>0</v>
      </c>
      <c r="AR135" s="17" t="s">
        <v>147</v>
      </c>
      <c r="AT135" s="17" t="s">
        <v>143</v>
      </c>
      <c r="AU135" s="17" t="s">
        <v>110</v>
      </c>
      <c r="AY135" s="17" t="s">
        <v>141</v>
      </c>
      <c r="BE135" s="104">
        <f t="shared" si="4"/>
        <v>0</v>
      </c>
      <c r="BF135" s="104">
        <f t="shared" si="5"/>
        <v>0</v>
      </c>
      <c r="BG135" s="104">
        <f t="shared" si="6"/>
        <v>0</v>
      </c>
      <c r="BH135" s="104">
        <f t="shared" si="7"/>
        <v>0</v>
      </c>
      <c r="BI135" s="104">
        <f t="shared" si="8"/>
        <v>0</v>
      </c>
      <c r="BJ135" s="17" t="s">
        <v>83</v>
      </c>
      <c r="BK135" s="104">
        <f t="shared" si="9"/>
        <v>0</v>
      </c>
      <c r="BL135" s="17" t="s">
        <v>147</v>
      </c>
      <c r="BM135" s="17" t="s">
        <v>302</v>
      </c>
    </row>
    <row r="136" spans="2:65" s="1" customFormat="1" ht="31.5" customHeight="1">
      <c r="B136" s="130"/>
      <c r="C136" s="159" t="s">
        <v>303</v>
      </c>
      <c r="D136" s="159" t="s">
        <v>143</v>
      </c>
      <c r="E136" s="160" t="s">
        <v>304</v>
      </c>
      <c r="F136" s="246" t="s">
        <v>305</v>
      </c>
      <c r="G136" s="246"/>
      <c r="H136" s="246"/>
      <c r="I136" s="246"/>
      <c r="J136" s="161" t="s">
        <v>146</v>
      </c>
      <c r="K136" s="162">
        <v>8</v>
      </c>
      <c r="L136" s="247">
        <v>0</v>
      </c>
      <c r="M136" s="247"/>
      <c r="N136" s="248">
        <f t="shared" si="0"/>
        <v>0</v>
      </c>
      <c r="O136" s="248"/>
      <c r="P136" s="248"/>
      <c r="Q136" s="248"/>
      <c r="R136" s="133"/>
      <c r="T136" s="163" t="s">
        <v>5</v>
      </c>
      <c r="U136" s="42" t="s">
        <v>40</v>
      </c>
      <c r="V136" s="34"/>
      <c r="W136" s="164">
        <f t="shared" si="1"/>
        <v>0</v>
      </c>
      <c r="X136" s="164">
        <v>1.0370000000000001E-2</v>
      </c>
      <c r="Y136" s="164">
        <f t="shared" si="2"/>
        <v>8.2960000000000006E-2</v>
      </c>
      <c r="Z136" s="164">
        <v>0</v>
      </c>
      <c r="AA136" s="165">
        <f t="shared" si="3"/>
        <v>0</v>
      </c>
      <c r="AR136" s="17" t="s">
        <v>147</v>
      </c>
      <c r="AT136" s="17" t="s">
        <v>143</v>
      </c>
      <c r="AU136" s="17" t="s">
        <v>110</v>
      </c>
      <c r="AY136" s="17" t="s">
        <v>141</v>
      </c>
      <c r="BE136" s="104">
        <f t="shared" si="4"/>
        <v>0</v>
      </c>
      <c r="BF136" s="104">
        <f t="shared" si="5"/>
        <v>0</v>
      </c>
      <c r="BG136" s="104">
        <f t="shared" si="6"/>
        <v>0</v>
      </c>
      <c r="BH136" s="104">
        <f t="shared" si="7"/>
        <v>0</v>
      </c>
      <c r="BI136" s="104">
        <f t="shared" si="8"/>
        <v>0</v>
      </c>
      <c r="BJ136" s="17" t="s">
        <v>83</v>
      </c>
      <c r="BK136" s="104">
        <f t="shared" si="9"/>
        <v>0</v>
      </c>
      <c r="BL136" s="17" t="s">
        <v>147</v>
      </c>
      <c r="BM136" s="17" t="s">
        <v>306</v>
      </c>
    </row>
    <row r="137" spans="2:65" s="1" customFormat="1" ht="44.25" customHeight="1">
      <c r="B137" s="130"/>
      <c r="C137" s="159" t="s">
        <v>307</v>
      </c>
      <c r="D137" s="159" t="s">
        <v>143</v>
      </c>
      <c r="E137" s="160" t="s">
        <v>308</v>
      </c>
      <c r="F137" s="246" t="s">
        <v>309</v>
      </c>
      <c r="G137" s="246"/>
      <c r="H137" s="246"/>
      <c r="I137" s="246"/>
      <c r="J137" s="161" t="s">
        <v>184</v>
      </c>
      <c r="K137" s="162">
        <v>4</v>
      </c>
      <c r="L137" s="247">
        <v>0</v>
      </c>
      <c r="M137" s="247"/>
      <c r="N137" s="248">
        <f t="shared" si="0"/>
        <v>0</v>
      </c>
      <c r="O137" s="248"/>
      <c r="P137" s="248"/>
      <c r="Q137" s="248"/>
      <c r="R137" s="133"/>
      <c r="T137" s="163" t="s">
        <v>5</v>
      </c>
      <c r="U137" s="42" t="s">
        <v>40</v>
      </c>
      <c r="V137" s="34"/>
      <c r="W137" s="164">
        <f t="shared" si="1"/>
        <v>0</v>
      </c>
      <c r="X137" s="164">
        <v>0</v>
      </c>
      <c r="Y137" s="164">
        <f t="shared" si="2"/>
        <v>0</v>
      </c>
      <c r="Z137" s="164">
        <v>0</v>
      </c>
      <c r="AA137" s="165">
        <f t="shared" si="3"/>
        <v>0</v>
      </c>
      <c r="AR137" s="17" t="s">
        <v>147</v>
      </c>
      <c r="AT137" s="17" t="s">
        <v>143</v>
      </c>
      <c r="AU137" s="17" t="s">
        <v>110</v>
      </c>
      <c r="AY137" s="17" t="s">
        <v>141</v>
      </c>
      <c r="BE137" s="104">
        <f t="shared" si="4"/>
        <v>0</v>
      </c>
      <c r="BF137" s="104">
        <f t="shared" si="5"/>
        <v>0</v>
      </c>
      <c r="BG137" s="104">
        <f t="shared" si="6"/>
        <v>0</v>
      </c>
      <c r="BH137" s="104">
        <f t="shared" si="7"/>
        <v>0</v>
      </c>
      <c r="BI137" s="104">
        <f t="shared" si="8"/>
        <v>0</v>
      </c>
      <c r="BJ137" s="17" t="s">
        <v>83</v>
      </c>
      <c r="BK137" s="104">
        <f t="shared" si="9"/>
        <v>0</v>
      </c>
      <c r="BL137" s="17" t="s">
        <v>147</v>
      </c>
      <c r="BM137" s="17" t="s">
        <v>310</v>
      </c>
    </row>
    <row r="138" spans="2:65" s="1" customFormat="1" ht="31.5" customHeight="1">
      <c r="B138" s="130"/>
      <c r="C138" s="159" t="s">
        <v>194</v>
      </c>
      <c r="D138" s="159" t="s">
        <v>143</v>
      </c>
      <c r="E138" s="160" t="s">
        <v>195</v>
      </c>
      <c r="F138" s="246" t="s">
        <v>196</v>
      </c>
      <c r="G138" s="246"/>
      <c r="H138" s="246"/>
      <c r="I138" s="246"/>
      <c r="J138" s="161" t="s">
        <v>146</v>
      </c>
      <c r="K138" s="162">
        <v>1</v>
      </c>
      <c r="L138" s="247">
        <v>0</v>
      </c>
      <c r="M138" s="247"/>
      <c r="N138" s="248">
        <f t="shared" si="0"/>
        <v>0</v>
      </c>
      <c r="O138" s="248"/>
      <c r="P138" s="248"/>
      <c r="Q138" s="248"/>
      <c r="R138" s="133"/>
      <c r="T138" s="163" t="s">
        <v>5</v>
      </c>
      <c r="U138" s="42" t="s">
        <v>40</v>
      </c>
      <c r="V138" s="34"/>
      <c r="W138" s="164">
        <f t="shared" si="1"/>
        <v>0</v>
      </c>
      <c r="X138" s="164">
        <v>0</v>
      </c>
      <c r="Y138" s="164">
        <f t="shared" si="2"/>
        <v>0</v>
      </c>
      <c r="Z138" s="164">
        <v>0</v>
      </c>
      <c r="AA138" s="165">
        <f t="shared" si="3"/>
        <v>0</v>
      </c>
      <c r="AR138" s="17" t="s">
        <v>147</v>
      </c>
      <c r="AT138" s="17" t="s">
        <v>143</v>
      </c>
      <c r="AU138" s="17" t="s">
        <v>110</v>
      </c>
      <c r="AY138" s="17" t="s">
        <v>141</v>
      </c>
      <c r="BE138" s="104">
        <f t="shared" si="4"/>
        <v>0</v>
      </c>
      <c r="BF138" s="104">
        <f t="shared" si="5"/>
        <v>0</v>
      </c>
      <c r="BG138" s="104">
        <f t="shared" si="6"/>
        <v>0</v>
      </c>
      <c r="BH138" s="104">
        <f t="shared" si="7"/>
        <v>0</v>
      </c>
      <c r="BI138" s="104">
        <f t="shared" si="8"/>
        <v>0</v>
      </c>
      <c r="BJ138" s="17" t="s">
        <v>83</v>
      </c>
      <c r="BK138" s="104">
        <f t="shared" si="9"/>
        <v>0</v>
      </c>
      <c r="BL138" s="17" t="s">
        <v>147</v>
      </c>
      <c r="BM138" s="17" t="s">
        <v>197</v>
      </c>
    </row>
    <row r="139" spans="2:65" s="1" customFormat="1" ht="31.5" customHeight="1">
      <c r="B139" s="130"/>
      <c r="C139" s="159" t="s">
        <v>311</v>
      </c>
      <c r="D139" s="159" t="s">
        <v>143</v>
      </c>
      <c r="E139" s="160" t="s">
        <v>312</v>
      </c>
      <c r="F139" s="246" t="s">
        <v>313</v>
      </c>
      <c r="G139" s="246"/>
      <c r="H139" s="246"/>
      <c r="I139" s="246"/>
      <c r="J139" s="161" t="s">
        <v>146</v>
      </c>
      <c r="K139" s="162">
        <v>8</v>
      </c>
      <c r="L139" s="247">
        <v>0</v>
      </c>
      <c r="M139" s="247"/>
      <c r="N139" s="248">
        <f t="shared" si="0"/>
        <v>0</v>
      </c>
      <c r="O139" s="248"/>
      <c r="P139" s="248"/>
      <c r="Q139" s="248"/>
      <c r="R139" s="133"/>
      <c r="T139" s="163" t="s">
        <v>5</v>
      </c>
      <c r="U139" s="42" t="s">
        <v>40</v>
      </c>
      <c r="V139" s="34"/>
      <c r="W139" s="164">
        <f t="shared" si="1"/>
        <v>0</v>
      </c>
      <c r="X139" s="164">
        <v>0</v>
      </c>
      <c r="Y139" s="164">
        <f t="shared" si="2"/>
        <v>0</v>
      </c>
      <c r="Z139" s="164">
        <v>0</v>
      </c>
      <c r="AA139" s="165">
        <f t="shared" si="3"/>
        <v>0</v>
      </c>
      <c r="AR139" s="17" t="s">
        <v>147</v>
      </c>
      <c r="AT139" s="17" t="s">
        <v>143</v>
      </c>
      <c r="AU139" s="17" t="s">
        <v>110</v>
      </c>
      <c r="AY139" s="17" t="s">
        <v>141</v>
      </c>
      <c r="BE139" s="104">
        <f t="shared" si="4"/>
        <v>0</v>
      </c>
      <c r="BF139" s="104">
        <f t="shared" si="5"/>
        <v>0</v>
      </c>
      <c r="BG139" s="104">
        <f t="shared" si="6"/>
        <v>0</v>
      </c>
      <c r="BH139" s="104">
        <f t="shared" si="7"/>
        <v>0</v>
      </c>
      <c r="BI139" s="104">
        <f t="shared" si="8"/>
        <v>0</v>
      </c>
      <c r="BJ139" s="17" t="s">
        <v>83</v>
      </c>
      <c r="BK139" s="104">
        <f t="shared" si="9"/>
        <v>0</v>
      </c>
      <c r="BL139" s="17" t="s">
        <v>147</v>
      </c>
      <c r="BM139" s="17" t="s">
        <v>314</v>
      </c>
    </row>
    <row r="140" spans="2:65" s="1" customFormat="1" ht="31.5" customHeight="1">
      <c r="B140" s="130"/>
      <c r="C140" s="159" t="s">
        <v>225</v>
      </c>
      <c r="D140" s="159" t="s">
        <v>143</v>
      </c>
      <c r="E140" s="160" t="s">
        <v>315</v>
      </c>
      <c r="F140" s="246" t="s">
        <v>316</v>
      </c>
      <c r="G140" s="246"/>
      <c r="H140" s="246"/>
      <c r="I140" s="246"/>
      <c r="J140" s="161" t="s">
        <v>184</v>
      </c>
      <c r="K140" s="162">
        <v>2</v>
      </c>
      <c r="L140" s="247">
        <v>0</v>
      </c>
      <c r="M140" s="247"/>
      <c r="N140" s="248">
        <f t="shared" si="0"/>
        <v>0</v>
      </c>
      <c r="O140" s="248"/>
      <c r="P140" s="248"/>
      <c r="Q140" s="248"/>
      <c r="R140" s="133"/>
      <c r="T140" s="163" t="s">
        <v>5</v>
      </c>
      <c r="U140" s="42" t="s">
        <v>40</v>
      </c>
      <c r="V140" s="34"/>
      <c r="W140" s="164">
        <f t="shared" si="1"/>
        <v>0</v>
      </c>
      <c r="X140" s="164">
        <v>1.15E-3</v>
      </c>
      <c r="Y140" s="164">
        <f t="shared" si="2"/>
        <v>2.3E-3</v>
      </c>
      <c r="Z140" s="164">
        <v>0</v>
      </c>
      <c r="AA140" s="165">
        <f t="shared" si="3"/>
        <v>0</v>
      </c>
      <c r="AR140" s="17" t="s">
        <v>147</v>
      </c>
      <c r="AT140" s="17" t="s">
        <v>143</v>
      </c>
      <c r="AU140" s="17" t="s">
        <v>110</v>
      </c>
      <c r="AY140" s="17" t="s">
        <v>141</v>
      </c>
      <c r="BE140" s="104">
        <f t="shared" si="4"/>
        <v>0</v>
      </c>
      <c r="BF140" s="104">
        <f t="shared" si="5"/>
        <v>0</v>
      </c>
      <c r="BG140" s="104">
        <f t="shared" si="6"/>
        <v>0</v>
      </c>
      <c r="BH140" s="104">
        <f t="shared" si="7"/>
        <v>0</v>
      </c>
      <c r="BI140" s="104">
        <f t="shared" si="8"/>
        <v>0</v>
      </c>
      <c r="BJ140" s="17" t="s">
        <v>83</v>
      </c>
      <c r="BK140" s="104">
        <f t="shared" si="9"/>
        <v>0</v>
      </c>
      <c r="BL140" s="17" t="s">
        <v>147</v>
      </c>
      <c r="BM140" s="17" t="s">
        <v>317</v>
      </c>
    </row>
    <row r="141" spans="2:65" s="1" customFormat="1" ht="31.5" customHeight="1">
      <c r="B141" s="130"/>
      <c r="C141" s="159" t="s">
        <v>318</v>
      </c>
      <c r="D141" s="159" t="s">
        <v>143</v>
      </c>
      <c r="E141" s="160" t="s">
        <v>206</v>
      </c>
      <c r="F141" s="246" t="s">
        <v>207</v>
      </c>
      <c r="G141" s="246"/>
      <c r="H141" s="246"/>
      <c r="I141" s="246"/>
      <c r="J141" s="161" t="s">
        <v>162</v>
      </c>
      <c r="K141" s="162">
        <v>9.5000000000000001E-2</v>
      </c>
      <c r="L141" s="247">
        <v>0</v>
      </c>
      <c r="M141" s="247"/>
      <c r="N141" s="248">
        <f t="shared" si="0"/>
        <v>0</v>
      </c>
      <c r="O141" s="248"/>
      <c r="P141" s="248"/>
      <c r="Q141" s="248"/>
      <c r="R141" s="133"/>
      <c r="T141" s="163" t="s">
        <v>5</v>
      </c>
      <c r="U141" s="42" t="s">
        <v>40</v>
      </c>
      <c r="V141" s="34"/>
      <c r="W141" s="164">
        <f t="shared" si="1"/>
        <v>0</v>
      </c>
      <c r="X141" s="164">
        <v>0</v>
      </c>
      <c r="Y141" s="164">
        <f t="shared" si="2"/>
        <v>0</v>
      </c>
      <c r="Z141" s="164">
        <v>0</v>
      </c>
      <c r="AA141" s="165">
        <f t="shared" si="3"/>
        <v>0</v>
      </c>
      <c r="AR141" s="17" t="s">
        <v>147</v>
      </c>
      <c r="AT141" s="17" t="s">
        <v>143</v>
      </c>
      <c r="AU141" s="17" t="s">
        <v>110</v>
      </c>
      <c r="AY141" s="17" t="s">
        <v>141</v>
      </c>
      <c r="BE141" s="104">
        <f t="shared" si="4"/>
        <v>0</v>
      </c>
      <c r="BF141" s="104">
        <f t="shared" si="5"/>
        <v>0</v>
      </c>
      <c r="BG141" s="104">
        <f t="shared" si="6"/>
        <v>0</v>
      </c>
      <c r="BH141" s="104">
        <f t="shared" si="7"/>
        <v>0</v>
      </c>
      <c r="BI141" s="104">
        <f t="shared" si="8"/>
        <v>0</v>
      </c>
      <c r="BJ141" s="17" t="s">
        <v>83</v>
      </c>
      <c r="BK141" s="104">
        <f t="shared" si="9"/>
        <v>0</v>
      </c>
      <c r="BL141" s="17" t="s">
        <v>147</v>
      </c>
      <c r="BM141" s="17" t="s">
        <v>319</v>
      </c>
    </row>
    <row r="142" spans="2:65" s="9" customFormat="1" ht="29.85" customHeight="1">
      <c r="B142" s="148"/>
      <c r="C142" s="149"/>
      <c r="D142" s="158" t="s">
        <v>124</v>
      </c>
      <c r="E142" s="158"/>
      <c r="F142" s="158"/>
      <c r="G142" s="158"/>
      <c r="H142" s="158"/>
      <c r="I142" s="158"/>
      <c r="J142" s="158"/>
      <c r="K142" s="158"/>
      <c r="L142" s="158"/>
      <c r="M142" s="158"/>
      <c r="N142" s="252">
        <f>BK142</f>
        <v>0</v>
      </c>
      <c r="O142" s="253"/>
      <c r="P142" s="253"/>
      <c r="Q142" s="253"/>
      <c r="R142" s="151"/>
      <c r="T142" s="152"/>
      <c r="U142" s="149"/>
      <c r="V142" s="149"/>
      <c r="W142" s="153">
        <f>SUM(W143:W159)</f>
        <v>0</v>
      </c>
      <c r="X142" s="149"/>
      <c r="Y142" s="153">
        <f>SUM(Y143:Y159)</f>
        <v>8.5589999999999999E-2</v>
      </c>
      <c r="Z142" s="149"/>
      <c r="AA142" s="154">
        <f>SUM(AA143:AA159)</f>
        <v>0</v>
      </c>
      <c r="AR142" s="155" t="s">
        <v>110</v>
      </c>
      <c r="AT142" s="156" t="s">
        <v>74</v>
      </c>
      <c r="AU142" s="156" t="s">
        <v>83</v>
      </c>
      <c r="AY142" s="155" t="s">
        <v>141</v>
      </c>
      <c r="BK142" s="157">
        <f>SUM(BK143:BK159)</f>
        <v>0</v>
      </c>
    </row>
    <row r="143" spans="2:65" s="1" customFormat="1" ht="31.5" customHeight="1">
      <c r="B143" s="130"/>
      <c r="C143" s="159" t="s">
        <v>147</v>
      </c>
      <c r="D143" s="159" t="s">
        <v>143</v>
      </c>
      <c r="E143" s="160" t="s">
        <v>320</v>
      </c>
      <c r="F143" s="246" t="s">
        <v>321</v>
      </c>
      <c r="G143" s="246"/>
      <c r="H143" s="246"/>
      <c r="I143" s="246"/>
      <c r="J143" s="161" t="s">
        <v>167</v>
      </c>
      <c r="K143" s="162">
        <v>1</v>
      </c>
      <c r="L143" s="247">
        <v>0</v>
      </c>
      <c r="M143" s="247"/>
      <c r="N143" s="248">
        <f t="shared" ref="N143:N159" si="10">ROUND(L143*K143,2)</f>
        <v>0</v>
      </c>
      <c r="O143" s="248"/>
      <c r="P143" s="248"/>
      <c r="Q143" s="248"/>
      <c r="R143" s="133"/>
      <c r="T143" s="163" t="s">
        <v>5</v>
      </c>
      <c r="U143" s="42" t="s">
        <v>40</v>
      </c>
      <c r="V143" s="34"/>
      <c r="W143" s="164">
        <f t="shared" ref="W143:W159" si="11">V143*K143</f>
        <v>0</v>
      </c>
      <c r="X143" s="164">
        <v>1.9290000000000002E-2</v>
      </c>
      <c r="Y143" s="164">
        <f t="shared" ref="Y143:Y159" si="12">X143*K143</f>
        <v>1.9290000000000002E-2</v>
      </c>
      <c r="Z143" s="164">
        <v>0</v>
      </c>
      <c r="AA143" s="165">
        <f t="shared" ref="AA143:AA159" si="13">Z143*K143</f>
        <v>0</v>
      </c>
      <c r="AR143" s="17" t="s">
        <v>147</v>
      </c>
      <c r="AT143" s="17" t="s">
        <v>143</v>
      </c>
      <c r="AU143" s="17" t="s">
        <v>110</v>
      </c>
      <c r="AY143" s="17" t="s">
        <v>141</v>
      </c>
      <c r="BE143" s="104">
        <f t="shared" ref="BE143:BE159" si="14">IF(U143="základní",N143,0)</f>
        <v>0</v>
      </c>
      <c r="BF143" s="104">
        <f t="shared" ref="BF143:BF159" si="15">IF(U143="snížená",N143,0)</f>
        <v>0</v>
      </c>
      <c r="BG143" s="104">
        <f t="shared" ref="BG143:BG159" si="16">IF(U143="zákl. přenesená",N143,0)</f>
        <v>0</v>
      </c>
      <c r="BH143" s="104">
        <f t="shared" ref="BH143:BH159" si="17">IF(U143="sníž. přenesená",N143,0)</f>
        <v>0</v>
      </c>
      <c r="BI143" s="104">
        <f t="shared" ref="BI143:BI159" si="18">IF(U143="nulová",N143,0)</f>
        <v>0</v>
      </c>
      <c r="BJ143" s="17" t="s">
        <v>83</v>
      </c>
      <c r="BK143" s="104">
        <f t="shared" ref="BK143:BK159" si="19">ROUND(L143*K143,2)</f>
        <v>0</v>
      </c>
      <c r="BL143" s="17" t="s">
        <v>147</v>
      </c>
      <c r="BM143" s="17" t="s">
        <v>322</v>
      </c>
    </row>
    <row r="144" spans="2:65" s="1" customFormat="1" ht="22.5" customHeight="1">
      <c r="B144" s="130"/>
      <c r="C144" s="166" t="s">
        <v>323</v>
      </c>
      <c r="D144" s="166" t="s">
        <v>150</v>
      </c>
      <c r="E144" s="167" t="s">
        <v>324</v>
      </c>
      <c r="F144" s="249" t="s">
        <v>325</v>
      </c>
      <c r="G144" s="249"/>
      <c r="H144" s="249"/>
      <c r="I144" s="249"/>
      <c r="J144" s="168" t="s">
        <v>172</v>
      </c>
      <c r="K144" s="169">
        <v>1</v>
      </c>
      <c r="L144" s="250">
        <v>0</v>
      </c>
      <c r="M144" s="250"/>
      <c r="N144" s="251">
        <f t="shared" si="10"/>
        <v>0</v>
      </c>
      <c r="O144" s="248"/>
      <c r="P144" s="248"/>
      <c r="Q144" s="248"/>
      <c r="R144" s="133"/>
      <c r="T144" s="163" t="s">
        <v>5</v>
      </c>
      <c r="U144" s="42" t="s">
        <v>40</v>
      </c>
      <c r="V144" s="34"/>
      <c r="W144" s="164">
        <f t="shared" si="11"/>
        <v>0</v>
      </c>
      <c r="X144" s="164">
        <v>2E-3</v>
      </c>
      <c r="Y144" s="164">
        <f t="shared" si="12"/>
        <v>2E-3</v>
      </c>
      <c r="Z144" s="164">
        <v>0</v>
      </c>
      <c r="AA144" s="165">
        <f t="shared" si="13"/>
        <v>0</v>
      </c>
      <c r="AR144" s="17" t="s">
        <v>153</v>
      </c>
      <c r="AT144" s="17" t="s">
        <v>150</v>
      </c>
      <c r="AU144" s="17" t="s">
        <v>110</v>
      </c>
      <c r="AY144" s="17" t="s">
        <v>141</v>
      </c>
      <c r="BE144" s="104">
        <f t="shared" si="14"/>
        <v>0</v>
      </c>
      <c r="BF144" s="104">
        <f t="shared" si="15"/>
        <v>0</v>
      </c>
      <c r="BG144" s="104">
        <f t="shared" si="16"/>
        <v>0</v>
      </c>
      <c r="BH144" s="104">
        <f t="shared" si="17"/>
        <v>0</v>
      </c>
      <c r="BI144" s="104">
        <f t="shared" si="18"/>
        <v>0</v>
      </c>
      <c r="BJ144" s="17" t="s">
        <v>83</v>
      </c>
      <c r="BK144" s="104">
        <f t="shared" si="19"/>
        <v>0</v>
      </c>
      <c r="BL144" s="17" t="s">
        <v>147</v>
      </c>
      <c r="BM144" s="17" t="s">
        <v>326</v>
      </c>
    </row>
    <row r="145" spans="2:65" s="1" customFormat="1" ht="22.5" customHeight="1">
      <c r="B145" s="130"/>
      <c r="C145" s="159" t="s">
        <v>327</v>
      </c>
      <c r="D145" s="159" t="s">
        <v>143</v>
      </c>
      <c r="E145" s="160" t="s">
        <v>328</v>
      </c>
      <c r="F145" s="246" t="s">
        <v>329</v>
      </c>
      <c r="G145" s="246"/>
      <c r="H145" s="246"/>
      <c r="I145" s="246"/>
      <c r="J145" s="161" t="s">
        <v>167</v>
      </c>
      <c r="K145" s="162">
        <v>2</v>
      </c>
      <c r="L145" s="247">
        <v>0</v>
      </c>
      <c r="M145" s="247"/>
      <c r="N145" s="248">
        <f t="shared" si="10"/>
        <v>0</v>
      </c>
      <c r="O145" s="248"/>
      <c r="P145" s="248"/>
      <c r="Q145" s="248"/>
      <c r="R145" s="133"/>
      <c r="T145" s="163" t="s">
        <v>5</v>
      </c>
      <c r="U145" s="42" t="s">
        <v>40</v>
      </c>
      <c r="V145" s="34"/>
      <c r="W145" s="164">
        <f t="shared" si="11"/>
        <v>0</v>
      </c>
      <c r="X145" s="164">
        <v>1.6160000000000001E-2</v>
      </c>
      <c r="Y145" s="164">
        <f t="shared" si="12"/>
        <v>3.2320000000000002E-2</v>
      </c>
      <c r="Z145" s="164">
        <v>0</v>
      </c>
      <c r="AA145" s="165">
        <f t="shared" si="13"/>
        <v>0</v>
      </c>
      <c r="AR145" s="17" t="s">
        <v>147</v>
      </c>
      <c r="AT145" s="17" t="s">
        <v>143</v>
      </c>
      <c r="AU145" s="17" t="s">
        <v>110</v>
      </c>
      <c r="AY145" s="17" t="s">
        <v>141</v>
      </c>
      <c r="BE145" s="104">
        <f t="shared" si="14"/>
        <v>0</v>
      </c>
      <c r="BF145" s="104">
        <f t="shared" si="15"/>
        <v>0</v>
      </c>
      <c r="BG145" s="104">
        <f t="shared" si="16"/>
        <v>0</v>
      </c>
      <c r="BH145" s="104">
        <f t="shared" si="17"/>
        <v>0</v>
      </c>
      <c r="BI145" s="104">
        <f t="shared" si="18"/>
        <v>0</v>
      </c>
      <c r="BJ145" s="17" t="s">
        <v>83</v>
      </c>
      <c r="BK145" s="104">
        <f t="shared" si="19"/>
        <v>0</v>
      </c>
      <c r="BL145" s="17" t="s">
        <v>147</v>
      </c>
      <c r="BM145" s="17" t="s">
        <v>330</v>
      </c>
    </row>
    <row r="146" spans="2:65" s="1" customFormat="1" ht="31.5" customHeight="1">
      <c r="B146" s="130"/>
      <c r="C146" s="159" t="s">
        <v>209</v>
      </c>
      <c r="D146" s="159" t="s">
        <v>143</v>
      </c>
      <c r="E146" s="160" t="s">
        <v>210</v>
      </c>
      <c r="F146" s="246" t="s">
        <v>211</v>
      </c>
      <c r="G146" s="246"/>
      <c r="H146" s="246"/>
      <c r="I146" s="246"/>
      <c r="J146" s="161" t="s">
        <v>184</v>
      </c>
      <c r="K146" s="162">
        <v>2</v>
      </c>
      <c r="L146" s="247">
        <v>0</v>
      </c>
      <c r="M146" s="247"/>
      <c r="N146" s="248">
        <f t="shared" si="10"/>
        <v>0</v>
      </c>
      <c r="O146" s="248"/>
      <c r="P146" s="248"/>
      <c r="Q146" s="248"/>
      <c r="R146" s="133"/>
      <c r="T146" s="163" t="s">
        <v>5</v>
      </c>
      <c r="U146" s="42" t="s">
        <v>40</v>
      </c>
      <c r="V146" s="34"/>
      <c r="W146" s="164">
        <f t="shared" si="11"/>
        <v>0</v>
      </c>
      <c r="X146" s="164">
        <v>3.0000000000000001E-5</v>
      </c>
      <c r="Y146" s="164">
        <f t="shared" si="12"/>
        <v>6.0000000000000002E-5</v>
      </c>
      <c r="Z146" s="164">
        <v>0</v>
      </c>
      <c r="AA146" s="165">
        <f t="shared" si="13"/>
        <v>0</v>
      </c>
      <c r="AR146" s="17" t="s">
        <v>147</v>
      </c>
      <c r="AT146" s="17" t="s">
        <v>143</v>
      </c>
      <c r="AU146" s="17" t="s">
        <v>110</v>
      </c>
      <c r="AY146" s="17" t="s">
        <v>141</v>
      </c>
      <c r="BE146" s="104">
        <f t="shared" si="14"/>
        <v>0</v>
      </c>
      <c r="BF146" s="104">
        <f t="shared" si="15"/>
        <v>0</v>
      </c>
      <c r="BG146" s="104">
        <f t="shared" si="16"/>
        <v>0</v>
      </c>
      <c r="BH146" s="104">
        <f t="shared" si="17"/>
        <v>0</v>
      </c>
      <c r="BI146" s="104">
        <f t="shared" si="18"/>
        <v>0</v>
      </c>
      <c r="BJ146" s="17" t="s">
        <v>83</v>
      </c>
      <c r="BK146" s="104">
        <f t="shared" si="19"/>
        <v>0</v>
      </c>
      <c r="BL146" s="17" t="s">
        <v>147</v>
      </c>
      <c r="BM146" s="17" t="s">
        <v>212</v>
      </c>
    </row>
    <row r="147" spans="2:65" s="1" customFormat="1" ht="31.5" customHeight="1">
      <c r="B147" s="130"/>
      <c r="C147" s="166" t="s">
        <v>213</v>
      </c>
      <c r="D147" s="166" t="s">
        <v>150</v>
      </c>
      <c r="E147" s="167" t="s">
        <v>214</v>
      </c>
      <c r="F147" s="249" t="s">
        <v>215</v>
      </c>
      <c r="G147" s="249"/>
      <c r="H147" s="249"/>
      <c r="I147" s="249"/>
      <c r="J147" s="168" t="s">
        <v>184</v>
      </c>
      <c r="K147" s="169">
        <v>2</v>
      </c>
      <c r="L147" s="250">
        <v>0</v>
      </c>
      <c r="M147" s="250"/>
      <c r="N147" s="251">
        <f t="shared" si="10"/>
        <v>0</v>
      </c>
      <c r="O147" s="248"/>
      <c r="P147" s="248"/>
      <c r="Q147" s="248"/>
      <c r="R147" s="133"/>
      <c r="T147" s="163" t="s">
        <v>5</v>
      </c>
      <c r="U147" s="42" t="s">
        <v>40</v>
      </c>
      <c r="V147" s="34"/>
      <c r="W147" s="164">
        <f t="shared" si="11"/>
        <v>0</v>
      </c>
      <c r="X147" s="164">
        <v>1.2E-4</v>
      </c>
      <c r="Y147" s="164">
        <f t="shared" si="12"/>
        <v>2.4000000000000001E-4</v>
      </c>
      <c r="Z147" s="164">
        <v>0</v>
      </c>
      <c r="AA147" s="165">
        <f t="shared" si="13"/>
        <v>0</v>
      </c>
      <c r="AR147" s="17" t="s">
        <v>153</v>
      </c>
      <c r="AT147" s="17" t="s">
        <v>150</v>
      </c>
      <c r="AU147" s="17" t="s">
        <v>110</v>
      </c>
      <c r="AY147" s="17" t="s">
        <v>141</v>
      </c>
      <c r="BE147" s="104">
        <f t="shared" si="14"/>
        <v>0</v>
      </c>
      <c r="BF147" s="104">
        <f t="shared" si="15"/>
        <v>0</v>
      </c>
      <c r="BG147" s="104">
        <f t="shared" si="16"/>
        <v>0</v>
      </c>
      <c r="BH147" s="104">
        <f t="shared" si="17"/>
        <v>0</v>
      </c>
      <c r="BI147" s="104">
        <f t="shared" si="18"/>
        <v>0</v>
      </c>
      <c r="BJ147" s="17" t="s">
        <v>83</v>
      </c>
      <c r="BK147" s="104">
        <f t="shared" si="19"/>
        <v>0</v>
      </c>
      <c r="BL147" s="17" t="s">
        <v>147</v>
      </c>
      <c r="BM147" s="17" t="s">
        <v>216</v>
      </c>
    </row>
    <row r="148" spans="2:65" s="1" customFormat="1" ht="31.5" customHeight="1">
      <c r="B148" s="130"/>
      <c r="C148" s="159" t="s">
        <v>217</v>
      </c>
      <c r="D148" s="159" t="s">
        <v>143</v>
      </c>
      <c r="E148" s="160" t="s">
        <v>218</v>
      </c>
      <c r="F148" s="246" t="s">
        <v>219</v>
      </c>
      <c r="G148" s="246"/>
      <c r="H148" s="246"/>
      <c r="I148" s="246"/>
      <c r="J148" s="161" t="s">
        <v>184</v>
      </c>
      <c r="K148" s="162">
        <v>3</v>
      </c>
      <c r="L148" s="247">
        <v>0</v>
      </c>
      <c r="M148" s="247"/>
      <c r="N148" s="248">
        <f t="shared" si="10"/>
        <v>0</v>
      </c>
      <c r="O148" s="248"/>
      <c r="P148" s="248"/>
      <c r="Q148" s="248"/>
      <c r="R148" s="133"/>
      <c r="T148" s="163" t="s">
        <v>5</v>
      </c>
      <c r="U148" s="42" t="s">
        <v>40</v>
      </c>
      <c r="V148" s="34"/>
      <c r="W148" s="164">
        <f t="shared" si="11"/>
        <v>0</v>
      </c>
      <c r="X148" s="164">
        <v>3.0000000000000001E-5</v>
      </c>
      <c r="Y148" s="164">
        <f t="shared" si="12"/>
        <v>9.0000000000000006E-5</v>
      </c>
      <c r="Z148" s="164">
        <v>0</v>
      </c>
      <c r="AA148" s="165">
        <f t="shared" si="13"/>
        <v>0</v>
      </c>
      <c r="AR148" s="17" t="s">
        <v>147</v>
      </c>
      <c r="AT148" s="17" t="s">
        <v>143</v>
      </c>
      <c r="AU148" s="17" t="s">
        <v>110</v>
      </c>
      <c r="AY148" s="17" t="s">
        <v>141</v>
      </c>
      <c r="BE148" s="104">
        <f t="shared" si="14"/>
        <v>0</v>
      </c>
      <c r="BF148" s="104">
        <f t="shared" si="15"/>
        <v>0</v>
      </c>
      <c r="BG148" s="104">
        <f t="shared" si="16"/>
        <v>0</v>
      </c>
      <c r="BH148" s="104">
        <f t="shared" si="17"/>
        <v>0</v>
      </c>
      <c r="BI148" s="104">
        <f t="shared" si="18"/>
        <v>0</v>
      </c>
      <c r="BJ148" s="17" t="s">
        <v>83</v>
      </c>
      <c r="BK148" s="104">
        <f t="shared" si="19"/>
        <v>0</v>
      </c>
      <c r="BL148" s="17" t="s">
        <v>147</v>
      </c>
      <c r="BM148" s="17" t="s">
        <v>220</v>
      </c>
    </row>
    <row r="149" spans="2:65" s="1" customFormat="1" ht="31.5" customHeight="1">
      <c r="B149" s="130"/>
      <c r="C149" s="166" t="s">
        <v>221</v>
      </c>
      <c r="D149" s="166" t="s">
        <v>150</v>
      </c>
      <c r="E149" s="167" t="s">
        <v>222</v>
      </c>
      <c r="F149" s="249" t="s">
        <v>223</v>
      </c>
      <c r="G149" s="249"/>
      <c r="H149" s="249"/>
      <c r="I149" s="249"/>
      <c r="J149" s="168" t="s">
        <v>184</v>
      </c>
      <c r="K149" s="169">
        <v>3</v>
      </c>
      <c r="L149" s="250">
        <v>0</v>
      </c>
      <c r="M149" s="250"/>
      <c r="N149" s="251">
        <f t="shared" si="10"/>
        <v>0</v>
      </c>
      <c r="O149" s="248"/>
      <c r="P149" s="248"/>
      <c r="Q149" s="248"/>
      <c r="R149" s="133"/>
      <c r="T149" s="163" t="s">
        <v>5</v>
      </c>
      <c r="U149" s="42" t="s">
        <v>40</v>
      </c>
      <c r="V149" s="34"/>
      <c r="W149" s="164">
        <f t="shared" si="11"/>
        <v>0</v>
      </c>
      <c r="X149" s="164">
        <v>1.9000000000000001E-4</v>
      </c>
      <c r="Y149" s="164">
        <f t="shared" si="12"/>
        <v>5.6999999999999998E-4</v>
      </c>
      <c r="Z149" s="164">
        <v>0</v>
      </c>
      <c r="AA149" s="165">
        <f t="shared" si="13"/>
        <v>0</v>
      </c>
      <c r="AR149" s="17" t="s">
        <v>153</v>
      </c>
      <c r="AT149" s="17" t="s">
        <v>150</v>
      </c>
      <c r="AU149" s="17" t="s">
        <v>110</v>
      </c>
      <c r="AY149" s="17" t="s">
        <v>141</v>
      </c>
      <c r="BE149" s="104">
        <f t="shared" si="14"/>
        <v>0</v>
      </c>
      <c r="BF149" s="104">
        <f t="shared" si="15"/>
        <v>0</v>
      </c>
      <c r="BG149" s="104">
        <f t="shared" si="16"/>
        <v>0</v>
      </c>
      <c r="BH149" s="104">
        <f t="shared" si="17"/>
        <v>0</v>
      </c>
      <c r="BI149" s="104">
        <f t="shared" si="18"/>
        <v>0</v>
      </c>
      <c r="BJ149" s="17" t="s">
        <v>83</v>
      </c>
      <c r="BK149" s="104">
        <f t="shared" si="19"/>
        <v>0</v>
      </c>
      <c r="BL149" s="17" t="s">
        <v>147</v>
      </c>
      <c r="BM149" s="17" t="s">
        <v>224</v>
      </c>
    </row>
    <row r="150" spans="2:65" s="1" customFormat="1" ht="22.5" customHeight="1">
      <c r="B150" s="130"/>
      <c r="C150" s="159" t="s">
        <v>331</v>
      </c>
      <c r="D150" s="159" t="s">
        <v>143</v>
      </c>
      <c r="E150" s="160" t="s">
        <v>332</v>
      </c>
      <c r="F150" s="246" t="s">
        <v>333</v>
      </c>
      <c r="G150" s="246"/>
      <c r="H150" s="246"/>
      <c r="I150" s="246"/>
      <c r="J150" s="161" t="s">
        <v>184</v>
      </c>
      <c r="K150" s="162">
        <v>1</v>
      </c>
      <c r="L150" s="247">
        <v>0</v>
      </c>
      <c r="M150" s="247"/>
      <c r="N150" s="248">
        <f t="shared" si="10"/>
        <v>0</v>
      </c>
      <c r="O150" s="248"/>
      <c r="P150" s="248"/>
      <c r="Q150" s="248"/>
      <c r="R150" s="133"/>
      <c r="T150" s="163" t="s">
        <v>5</v>
      </c>
      <c r="U150" s="42" t="s">
        <v>40</v>
      </c>
      <c r="V150" s="34"/>
      <c r="W150" s="164">
        <f t="shared" si="11"/>
        <v>0</v>
      </c>
      <c r="X150" s="164">
        <v>2.5000000000000001E-4</v>
      </c>
      <c r="Y150" s="164">
        <f t="shared" si="12"/>
        <v>2.5000000000000001E-4</v>
      </c>
      <c r="Z150" s="164">
        <v>0</v>
      </c>
      <c r="AA150" s="165">
        <f t="shared" si="13"/>
        <v>0</v>
      </c>
      <c r="AR150" s="17" t="s">
        <v>147</v>
      </c>
      <c r="AT150" s="17" t="s">
        <v>143</v>
      </c>
      <c r="AU150" s="17" t="s">
        <v>110</v>
      </c>
      <c r="AY150" s="17" t="s">
        <v>141</v>
      </c>
      <c r="BE150" s="104">
        <f t="shared" si="14"/>
        <v>0</v>
      </c>
      <c r="BF150" s="104">
        <f t="shared" si="15"/>
        <v>0</v>
      </c>
      <c r="BG150" s="104">
        <f t="shared" si="16"/>
        <v>0</v>
      </c>
      <c r="BH150" s="104">
        <f t="shared" si="17"/>
        <v>0</v>
      </c>
      <c r="BI150" s="104">
        <f t="shared" si="18"/>
        <v>0</v>
      </c>
      <c r="BJ150" s="17" t="s">
        <v>83</v>
      </c>
      <c r="BK150" s="104">
        <f t="shared" si="19"/>
        <v>0</v>
      </c>
      <c r="BL150" s="17" t="s">
        <v>147</v>
      </c>
      <c r="BM150" s="17" t="s">
        <v>334</v>
      </c>
    </row>
    <row r="151" spans="2:65" s="1" customFormat="1" ht="31.5" customHeight="1">
      <c r="B151" s="130"/>
      <c r="C151" s="166" t="s">
        <v>335</v>
      </c>
      <c r="D151" s="166" t="s">
        <v>150</v>
      </c>
      <c r="E151" s="167" t="s">
        <v>336</v>
      </c>
      <c r="F151" s="249" t="s">
        <v>337</v>
      </c>
      <c r="G151" s="249"/>
      <c r="H151" s="249"/>
      <c r="I151" s="249"/>
      <c r="J151" s="168" t="s">
        <v>167</v>
      </c>
      <c r="K151" s="169">
        <v>1</v>
      </c>
      <c r="L151" s="250">
        <v>0</v>
      </c>
      <c r="M151" s="250"/>
      <c r="N151" s="251">
        <f t="shared" si="10"/>
        <v>0</v>
      </c>
      <c r="O151" s="248"/>
      <c r="P151" s="248"/>
      <c r="Q151" s="248"/>
      <c r="R151" s="133"/>
      <c r="T151" s="163" t="s">
        <v>5</v>
      </c>
      <c r="U151" s="42" t="s">
        <v>40</v>
      </c>
      <c r="V151" s="34"/>
      <c r="W151" s="164">
        <f t="shared" si="11"/>
        <v>0</v>
      </c>
      <c r="X151" s="164">
        <v>2E-3</v>
      </c>
      <c r="Y151" s="164">
        <f t="shared" si="12"/>
        <v>2E-3</v>
      </c>
      <c r="Z151" s="164">
        <v>0</v>
      </c>
      <c r="AA151" s="165">
        <f t="shared" si="13"/>
        <v>0</v>
      </c>
      <c r="AR151" s="17" t="s">
        <v>153</v>
      </c>
      <c r="AT151" s="17" t="s">
        <v>150</v>
      </c>
      <c r="AU151" s="17" t="s">
        <v>110</v>
      </c>
      <c r="AY151" s="17" t="s">
        <v>141</v>
      </c>
      <c r="BE151" s="104">
        <f t="shared" si="14"/>
        <v>0</v>
      </c>
      <c r="BF151" s="104">
        <f t="shared" si="15"/>
        <v>0</v>
      </c>
      <c r="BG151" s="104">
        <f t="shared" si="16"/>
        <v>0</v>
      </c>
      <c r="BH151" s="104">
        <f t="shared" si="17"/>
        <v>0</v>
      </c>
      <c r="BI151" s="104">
        <f t="shared" si="18"/>
        <v>0</v>
      </c>
      <c r="BJ151" s="17" t="s">
        <v>83</v>
      </c>
      <c r="BK151" s="104">
        <f t="shared" si="19"/>
        <v>0</v>
      </c>
      <c r="BL151" s="17" t="s">
        <v>147</v>
      </c>
      <c r="BM151" s="17" t="s">
        <v>338</v>
      </c>
    </row>
    <row r="152" spans="2:65" s="1" customFormat="1" ht="22.5" customHeight="1">
      <c r="B152" s="130"/>
      <c r="C152" s="159" t="s">
        <v>339</v>
      </c>
      <c r="D152" s="159" t="s">
        <v>143</v>
      </c>
      <c r="E152" s="160" t="s">
        <v>340</v>
      </c>
      <c r="F152" s="246" t="s">
        <v>341</v>
      </c>
      <c r="G152" s="246"/>
      <c r="H152" s="246"/>
      <c r="I152" s="246"/>
      <c r="J152" s="161" t="s">
        <v>184</v>
      </c>
      <c r="K152" s="162">
        <v>4</v>
      </c>
      <c r="L152" s="247">
        <v>0</v>
      </c>
      <c r="M152" s="247"/>
      <c r="N152" s="248">
        <f t="shared" si="10"/>
        <v>0</v>
      </c>
      <c r="O152" s="248"/>
      <c r="P152" s="248"/>
      <c r="Q152" s="248"/>
      <c r="R152" s="133"/>
      <c r="T152" s="163" t="s">
        <v>5</v>
      </c>
      <c r="U152" s="42" t="s">
        <v>40</v>
      </c>
      <c r="V152" s="34"/>
      <c r="W152" s="164">
        <f t="shared" si="11"/>
        <v>0</v>
      </c>
      <c r="X152" s="164">
        <v>6.4000000000000005E-4</v>
      </c>
      <c r="Y152" s="164">
        <f t="shared" si="12"/>
        <v>2.5600000000000002E-3</v>
      </c>
      <c r="Z152" s="164">
        <v>0</v>
      </c>
      <c r="AA152" s="165">
        <f t="shared" si="13"/>
        <v>0</v>
      </c>
      <c r="AR152" s="17" t="s">
        <v>147</v>
      </c>
      <c r="AT152" s="17" t="s">
        <v>143</v>
      </c>
      <c r="AU152" s="17" t="s">
        <v>110</v>
      </c>
      <c r="AY152" s="17" t="s">
        <v>141</v>
      </c>
      <c r="BE152" s="104">
        <f t="shared" si="14"/>
        <v>0</v>
      </c>
      <c r="BF152" s="104">
        <f t="shared" si="15"/>
        <v>0</v>
      </c>
      <c r="BG152" s="104">
        <f t="shared" si="16"/>
        <v>0</v>
      </c>
      <c r="BH152" s="104">
        <f t="shared" si="17"/>
        <v>0</v>
      </c>
      <c r="BI152" s="104">
        <f t="shared" si="18"/>
        <v>0</v>
      </c>
      <c r="BJ152" s="17" t="s">
        <v>83</v>
      </c>
      <c r="BK152" s="104">
        <f t="shared" si="19"/>
        <v>0</v>
      </c>
      <c r="BL152" s="17" t="s">
        <v>147</v>
      </c>
      <c r="BM152" s="17" t="s">
        <v>342</v>
      </c>
    </row>
    <row r="153" spans="2:65" s="1" customFormat="1" ht="22.5" customHeight="1">
      <c r="B153" s="130"/>
      <c r="C153" s="166" t="s">
        <v>343</v>
      </c>
      <c r="D153" s="166" t="s">
        <v>150</v>
      </c>
      <c r="E153" s="167" t="s">
        <v>344</v>
      </c>
      <c r="F153" s="249" t="s">
        <v>345</v>
      </c>
      <c r="G153" s="249"/>
      <c r="H153" s="249"/>
      <c r="I153" s="249"/>
      <c r="J153" s="168" t="s">
        <v>184</v>
      </c>
      <c r="K153" s="169">
        <v>1</v>
      </c>
      <c r="L153" s="250">
        <v>0</v>
      </c>
      <c r="M153" s="250"/>
      <c r="N153" s="251">
        <f t="shared" si="10"/>
        <v>0</v>
      </c>
      <c r="O153" s="248"/>
      <c r="P153" s="248"/>
      <c r="Q153" s="248"/>
      <c r="R153" s="133"/>
      <c r="T153" s="163" t="s">
        <v>5</v>
      </c>
      <c r="U153" s="42" t="s">
        <v>40</v>
      </c>
      <c r="V153" s="34"/>
      <c r="W153" s="164">
        <f t="shared" si="11"/>
        <v>0</v>
      </c>
      <c r="X153" s="164">
        <v>3.1900000000000001E-3</v>
      </c>
      <c r="Y153" s="164">
        <f t="shared" si="12"/>
        <v>3.1900000000000001E-3</v>
      </c>
      <c r="Z153" s="164">
        <v>0</v>
      </c>
      <c r="AA153" s="165">
        <f t="shared" si="13"/>
        <v>0</v>
      </c>
      <c r="AR153" s="17" t="s">
        <v>153</v>
      </c>
      <c r="AT153" s="17" t="s">
        <v>150</v>
      </c>
      <c r="AU153" s="17" t="s">
        <v>110</v>
      </c>
      <c r="AY153" s="17" t="s">
        <v>141</v>
      </c>
      <c r="BE153" s="104">
        <f t="shared" si="14"/>
        <v>0</v>
      </c>
      <c r="BF153" s="104">
        <f t="shared" si="15"/>
        <v>0</v>
      </c>
      <c r="BG153" s="104">
        <f t="shared" si="16"/>
        <v>0</v>
      </c>
      <c r="BH153" s="104">
        <f t="shared" si="17"/>
        <v>0</v>
      </c>
      <c r="BI153" s="104">
        <f t="shared" si="18"/>
        <v>0</v>
      </c>
      <c r="BJ153" s="17" t="s">
        <v>83</v>
      </c>
      <c r="BK153" s="104">
        <f t="shared" si="19"/>
        <v>0</v>
      </c>
      <c r="BL153" s="17" t="s">
        <v>147</v>
      </c>
      <c r="BM153" s="17" t="s">
        <v>346</v>
      </c>
    </row>
    <row r="154" spans="2:65" s="1" customFormat="1" ht="31.5" customHeight="1">
      <c r="B154" s="130"/>
      <c r="C154" s="166" t="s">
        <v>11</v>
      </c>
      <c r="D154" s="166" t="s">
        <v>150</v>
      </c>
      <c r="E154" s="167" t="s">
        <v>347</v>
      </c>
      <c r="F154" s="249" t="s">
        <v>348</v>
      </c>
      <c r="G154" s="249"/>
      <c r="H154" s="249"/>
      <c r="I154" s="249"/>
      <c r="J154" s="168" t="s">
        <v>184</v>
      </c>
      <c r="K154" s="169">
        <v>3</v>
      </c>
      <c r="L154" s="250">
        <v>0</v>
      </c>
      <c r="M154" s="250"/>
      <c r="N154" s="251">
        <f t="shared" si="10"/>
        <v>0</v>
      </c>
      <c r="O154" s="248"/>
      <c r="P154" s="248"/>
      <c r="Q154" s="248"/>
      <c r="R154" s="133"/>
      <c r="T154" s="163" t="s">
        <v>5</v>
      </c>
      <c r="U154" s="42" t="s">
        <v>40</v>
      </c>
      <c r="V154" s="34"/>
      <c r="W154" s="164">
        <f t="shared" si="11"/>
        <v>0</v>
      </c>
      <c r="X154" s="164">
        <v>6.6499999999999997E-3</v>
      </c>
      <c r="Y154" s="164">
        <f t="shared" si="12"/>
        <v>1.9949999999999999E-2</v>
      </c>
      <c r="Z154" s="164">
        <v>0</v>
      </c>
      <c r="AA154" s="165">
        <f t="shared" si="13"/>
        <v>0</v>
      </c>
      <c r="AR154" s="17" t="s">
        <v>153</v>
      </c>
      <c r="AT154" s="17" t="s">
        <v>150</v>
      </c>
      <c r="AU154" s="17" t="s">
        <v>110</v>
      </c>
      <c r="AY154" s="17" t="s">
        <v>141</v>
      </c>
      <c r="BE154" s="104">
        <f t="shared" si="14"/>
        <v>0</v>
      </c>
      <c r="BF154" s="104">
        <f t="shared" si="15"/>
        <v>0</v>
      </c>
      <c r="BG154" s="104">
        <f t="shared" si="16"/>
        <v>0</v>
      </c>
      <c r="BH154" s="104">
        <f t="shared" si="17"/>
        <v>0</v>
      </c>
      <c r="BI154" s="104">
        <f t="shared" si="18"/>
        <v>0</v>
      </c>
      <c r="BJ154" s="17" t="s">
        <v>83</v>
      </c>
      <c r="BK154" s="104">
        <f t="shared" si="19"/>
        <v>0</v>
      </c>
      <c r="BL154" s="17" t="s">
        <v>147</v>
      </c>
      <c r="BM154" s="17" t="s">
        <v>349</v>
      </c>
    </row>
    <row r="155" spans="2:65" s="1" customFormat="1" ht="22.5" customHeight="1">
      <c r="B155" s="130"/>
      <c r="C155" s="159" t="s">
        <v>10</v>
      </c>
      <c r="D155" s="159" t="s">
        <v>143</v>
      </c>
      <c r="E155" s="160" t="s">
        <v>350</v>
      </c>
      <c r="F155" s="246" t="s">
        <v>351</v>
      </c>
      <c r="G155" s="246"/>
      <c r="H155" s="246"/>
      <c r="I155" s="246"/>
      <c r="J155" s="161" t="s">
        <v>184</v>
      </c>
      <c r="K155" s="162">
        <v>1</v>
      </c>
      <c r="L155" s="247">
        <v>0</v>
      </c>
      <c r="M155" s="247"/>
      <c r="N155" s="248">
        <f t="shared" si="10"/>
        <v>0</v>
      </c>
      <c r="O155" s="248"/>
      <c r="P155" s="248"/>
      <c r="Q155" s="248"/>
      <c r="R155" s="133"/>
      <c r="T155" s="163" t="s">
        <v>5</v>
      </c>
      <c r="U155" s="42" t="s">
        <v>40</v>
      </c>
      <c r="V155" s="34"/>
      <c r="W155" s="164">
        <f t="shared" si="11"/>
        <v>0</v>
      </c>
      <c r="X155" s="164">
        <v>3.8000000000000002E-4</v>
      </c>
      <c r="Y155" s="164">
        <f t="shared" si="12"/>
        <v>3.8000000000000002E-4</v>
      </c>
      <c r="Z155" s="164">
        <v>0</v>
      </c>
      <c r="AA155" s="165">
        <f t="shared" si="13"/>
        <v>0</v>
      </c>
      <c r="AR155" s="17" t="s">
        <v>147</v>
      </c>
      <c r="AT155" s="17" t="s">
        <v>143</v>
      </c>
      <c r="AU155" s="17" t="s">
        <v>110</v>
      </c>
      <c r="AY155" s="17" t="s">
        <v>141</v>
      </c>
      <c r="BE155" s="104">
        <f t="shared" si="14"/>
        <v>0</v>
      </c>
      <c r="BF155" s="104">
        <f t="shared" si="15"/>
        <v>0</v>
      </c>
      <c r="BG155" s="104">
        <f t="shared" si="16"/>
        <v>0</v>
      </c>
      <c r="BH155" s="104">
        <f t="shared" si="17"/>
        <v>0</v>
      </c>
      <c r="BI155" s="104">
        <f t="shared" si="18"/>
        <v>0</v>
      </c>
      <c r="BJ155" s="17" t="s">
        <v>83</v>
      </c>
      <c r="BK155" s="104">
        <f t="shared" si="19"/>
        <v>0</v>
      </c>
      <c r="BL155" s="17" t="s">
        <v>147</v>
      </c>
      <c r="BM155" s="17" t="s">
        <v>352</v>
      </c>
    </row>
    <row r="156" spans="2:65" s="1" customFormat="1" ht="31.5" customHeight="1">
      <c r="B156" s="130"/>
      <c r="C156" s="159" t="s">
        <v>253</v>
      </c>
      <c r="D156" s="159" t="s">
        <v>143</v>
      </c>
      <c r="E156" s="160" t="s">
        <v>254</v>
      </c>
      <c r="F156" s="246" t="s">
        <v>255</v>
      </c>
      <c r="G156" s="246"/>
      <c r="H156" s="246"/>
      <c r="I156" s="246"/>
      <c r="J156" s="161" t="s">
        <v>184</v>
      </c>
      <c r="K156" s="162">
        <v>2</v>
      </c>
      <c r="L156" s="247">
        <v>0</v>
      </c>
      <c r="M156" s="247"/>
      <c r="N156" s="248">
        <f t="shared" si="10"/>
        <v>0</v>
      </c>
      <c r="O156" s="248"/>
      <c r="P156" s="248"/>
      <c r="Q156" s="248"/>
      <c r="R156" s="133"/>
      <c r="T156" s="163" t="s">
        <v>5</v>
      </c>
      <c r="U156" s="42" t="s">
        <v>40</v>
      </c>
      <c r="V156" s="34"/>
      <c r="W156" s="164">
        <f t="shared" si="11"/>
        <v>0</v>
      </c>
      <c r="X156" s="164">
        <v>2.7E-4</v>
      </c>
      <c r="Y156" s="164">
        <f t="shared" si="12"/>
        <v>5.4000000000000001E-4</v>
      </c>
      <c r="Z156" s="164">
        <v>0</v>
      </c>
      <c r="AA156" s="165">
        <f t="shared" si="13"/>
        <v>0</v>
      </c>
      <c r="AR156" s="17" t="s">
        <v>147</v>
      </c>
      <c r="AT156" s="17" t="s">
        <v>143</v>
      </c>
      <c r="AU156" s="17" t="s">
        <v>110</v>
      </c>
      <c r="AY156" s="17" t="s">
        <v>141</v>
      </c>
      <c r="BE156" s="104">
        <f t="shared" si="14"/>
        <v>0</v>
      </c>
      <c r="BF156" s="104">
        <f t="shared" si="15"/>
        <v>0</v>
      </c>
      <c r="BG156" s="104">
        <f t="shared" si="16"/>
        <v>0</v>
      </c>
      <c r="BH156" s="104">
        <f t="shared" si="17"/>
        <v>0</v>
      </c>
      <c r="BI156" s="104">
        <f t="shared" si="18"/>
        <v>0</v>
      </c>
      <c r="BJ156" s="17" t="s">
        <v>83</v>
      </c>
      <c r="BK156" s="104">
        <f t="shared" si="19"/>
        <v>0</v>
      </c>
      <c r="BL156" s="17" t="s">
        <v>147</v>
      </c>
      <c r="BM156" s="17" t="s">
        <v>256</v>
      </c>
    </row>
    <row r="157" spans="2:65" s="1" customFormat="1" ht="31.5" customHeight="1">
      <c r="B157" s="130"/>
      <c r="C157" s="166" t="s">
        <v>257</v>
      </c>
      <c r="D157" s="166" t="s">
        <v>150</v>
      </c>
      <c r="E157" s="167" t="s">
        <v>258</v>
      </c>
      <c r="F157" s="249" t="s">
        <v>259</v>
      </c>
      <c r="G157" s="249"/>
      <c r="H157" s="249"/>
      <c r="I157" s="249"/>
      <c r="J157" s="168" t="s">
        <v>184</v>
      </c>
      <c r="K157" s="169">
        <v>2</v>
      </c>
      <c r="L157" s="250">
        <v>0</v>
      </c>
      <c r="M157" s="250"/>
      <c r="N157" s="251">
        <f t="shared" si="10"/>
        <v>0</v>
      </c>
      <c r="O157" s="248"/>
      <c r="P157" s="248"/>
      <c r="Q157" s="248"/>
      <c r="R157" s="133"/>
      <c r="T157" s="163" t="s">
        <v>5</v>
      </c>
      <c r="U157" s="42" t="s">
        <v>40</v>
      </c>
      <c r="V157" s="34"/>
      <c r="W157" s="164">
        <f t="shared" si="11"/>
        <v>0</v>
      </c>
      <c r="X157" s="164">
        <v>3.4000000000000002E-4</v>
      </c>
      <c r="Y157" s="164">
        <f t="shared" si="12"/>
        <v>6.8000000000000005E-4</v>
      </c>
      <c r="Z157" s="164">
        <v>0</v>
      </c>
      <c r="AA157" s="165">
        <f t="shared" si="13"/>
        <v>0</v>
      </c>
      <c r="AR157" s="17" t="s">
        <v>153</v>
      </c>
      <c r="AT157" s="17" t="s">
        <v>150</v>
      </c>
      <c r="AU157" s="17" t="s">
        <v>110</v>
      </c>
      <c r="AY157" s="17" t="s">
        <v>141</v>
      </c>
      <c r="BE157" s="104">
        <f t="shared" si="14"/>
        <v>0</v>
      </c>
      <c r="BF157" s="104">
        <f t="shared" si="15"/>
        <v>0</v>
      </c>
      <c r="BG157" s="104">
        <f t="shared" si="16"/>
        <v>0</v>
      </c>
      <c r="BH157" s="104">
        <f t="shared" si="17"/>
        <v>0</v>
      </c>
      <c r="BI157" s="104">
        <f t="shared" si="18"/>
        <v>0</v>
      </c>
      <c r="BJ157" s="17" t="s">
        <v>83</v>
      </c>
      <c r="BK157" s="104">
        <f t="shared" si="19"/>
        <v>0</v>
      </c>
      <c r="BL157" s="17" t="s">
        <v>147</v>
      </c>
      <c r="BM157" s="17" t="s">
        <v>260</v>
      </c>
    </row>
    <row r="158" spans="2:65" s="1" customFormat="1" ht="31.5" customHeight="1">
      <c r="B158" s="130"/>
      <c r="C158" s="159" t="s">
        <v>261</v>
      </c>
      <c r="D158" s="159" t="s">
        <v>143</v>
      </c>
      <c r="E158" s="160" t="s">
        <v>262</v>
      </c>
      <c r="F158" s="246" t="s">
        <v>263</v>
      </c>
      <c r="G158" s="246"/>
      <c r="H158" s="246"/>
      <c r="I158" s="246"/>
      <c r="J158" s="161" t="s">
        <v>184</v>
      </c>
      <c r="K158" s="162">
        <v>1</v>
      </c>
      <c r="L158" s="247">
        <v>0</v>
      </c>
      <c r="M158" s="247"/>
      <c r="N158" s="248">
        <f t="shared" si="10"/>
        <v>0</v>
      </c>
      <c r="O158" s="248"/>
      <c r="P158" s="248"/>
      <c r="Q158" s="248"/>
      <c r="R158" s="133"/>
      <c r="T158" s="163" t="s">
        <v>5</v>
      </c>
      <c r="U158" s="42" t="s">
        <v>40</v>
      </c>
      <c r="V158" s="34"/>
      <c r="W158" s="164">
        <f t="shared" si="11"/>
        <v>0</v>
      </c>
      <c r="X158" s="164">
        <v>1.47E-3</v>
      </c>
      <c r="Y158" s="164">
        <f t="shared" si="12"/>
        <v>1.47E-3</v>
      </c>
      <c r="Z158" s="164">
        <v>0</v>
      </c>
      <c r="AA158" s="165">
        <f t="shared" si="13"/>
        <v>0</v>
      </c>
      <c r="AR158" s="17" t="s">
        <v>147</v>
      </c>
      <c r="AT158" s="17" t="s">
        <v>143</v>
      </c>
      <c r="AU158" s="17" t="s">
        <v>110</v>
      </c>
      <c r="AY158" s="17" t="s">
        <v>141</v>
      </c>
      <c r="BE158" s="104">
        <f t="shared" si="14"/>
        <v>0</v>
      </c>
      <c r="BF158" s="104">
        <f t="shared" si="15"/>
        <v>0</v>
      </c>
      <c r="BG158" s="104">
        <f t="shared" si="16"/>
        <v>0</v>
      </c>
      <c r="BH158" s="104">
        <f t="shared" si="17"/>
        <v>0</v>
      </c>
      <c r="BI158" s="104">
        <f t="shared" si="18"/>
        <v>0</v>
      </c>
      <c r="BJ158" s="17" t="s">
        <v>83</v>
      </c>
      <c r="BK158" s="104">
        <f t="shared" si="19"/>
        <v>0</v>
      </c>
      <c r="BL158" s="17" t="s">
        <v>147</v>
      </c>
      <c r="BM158" s="17" t="s">
        <v>264</v>
      </c>
    </row>
    <row r="159" spans="2:65" s="1" customFormat="1" ht="31.5" customHeight="1">
      <c r="B159" s="130"/>
      <c r="C159" s="159" t="s">
        <v>265</v>
      </c>
      <c r="D159" s="159" t="s">
        <v>143</v>
      </c>
      <c r="E159" s="160" t="s">
        <v>266</v>
      </c>
      <c r="F159" s="246" t="s">
        <v>267</v>
      </c>
      <c r="G159" s="246"/>
      <c r="H159" s="246"/>
      <c r="I159" s="246"/>
      <c r="J159" s="161" t="s">
        <v>162</v>
      </c>
      <c r="K159" s="162">
        <v>8.5999999999999993E-2</v>
      </c>
      <c r="L159" s="247">
        <v>0</v>
      </c>
      <c r="M159" s="247"/>
      <c r="N159" s="248">
        <f t="shared" si="10"/>
        <v>0</v>
      </c>
      <c r="O159" s="248"/>
      <c r="P159" s="248"/>
      <c r="Q159" s="248"/>
      <c r="R159" s="133"/>
      <c r="T159" s="163" t="s">
        <v>5</v>
      </c>
      <c r="U159" s="42" t="s">
        <v>40</v>
      </c>
      <c r="V159" s="34"/>
      <c r="W159" s="164">
        <f t="shared" si="11"/>
        <v>0</v>
      </c>
      <c r="X159" s="164">
        <v>0</v>
      </c>
      <c r="Y159" s="164">
        <f t="shared" si="12"/>
        <v>0</v>
      </c>
      <c r="Z159" s="164">
        <v>0</v>
      </c>
      <c r="AA159" s="165">
        <f t="shared" si="13"/>
        <v>0</v>
      </c>
      <c r="AR159" s="17" t="s">
        <v>147</v>
      </c>
      <c r="AT159" s="17" t="s">
        <v>143</v>
      </c>
      <c r="AU159" s="17" t="s">
        <v>110</v>
      </c>
      <c r="AY159" s="17" t="s">
        <v>141</v>
      </c>
      <c r="BE159" s="104">
        <f t="shared" si="14"/>
        <v>0</v>
      </c>
      <c r="BF159" s="104">
        <f t="shared" si="15"/>
        <v>0</v>
      </c>
      <c r="BG159" s="104">
        <f t="shared" si="16"/>
        <v>0</v>
      </c>
      <c r="BH159" s="104">
        <f t="shared" si="17"/>
        <v>0</v>
      </c>
      <c r="BI159" s="104">
        <f t="shared" si="18"/>
        <v>0</v>
      </c>
      <c r="BJ159" s="17" t="s">
        <v>83</v>
      </c>
      <c r="BK159" s="104">
        <f t="shared" si="19"/>
        <v>0</v>
      </c>
      <c r="BL159" s="17" t="s">
        <v>147</v>
      </c>
      <c r="BM159" s="17" t="s">
        <v>268</v>
      </c>
    </row>
    <row r="160" spans="2:65" s="9" customFormat="1" ht="29.85" customHeight="1">
      <c r="B160" s="148"/>
      <c r="C160" s="149"/>
      <c r="D160" s="158" t="s">
        <v>125</v>
      </c>
      <c r="E160" s="158"/>
      <c r="F160" s="158"/>
      <c r="G160" s="158"/>
      <c r="H160" s="158"/>
      <c r="I160" s="158"/>
      <c r="J160" s="158"/>
      <c r="K160" s="158"/>
      <c r="L160" s="158"/>
      <c r="M160" s="158"/>
      <c r="N160" s="252">
        <f>BK160</f>
        <v>0</v>
      </c>
      <c r="O160" s="253"/>
      <c r="P160" s="253"/>
      <c r="Q160" s="253"/>
      <c r="R160" s="151"/>
      <c r="T160" s="152"/>
      <c r="U160" s="149"/>
      <c r="V160" s="149"/>
      <c r="W160" s="153">
        <f>SUM(W161:W163)</f>
        <v>0</v>
      </c>
      <c r="X160" s="149"/>
      <c r="Y160" s="153">
        <f>SUM(Y161:Y163)</f>
        <v>1E-3</v>
      </c>
      <c r="Z160" s="149"/>
      <c r="AA160" s="154">
        <f>SUM(AA161:AA163)</f>
        <v>0</v>
      </c>
      <c r="AR160" s="155" t="s">
        <v>110</v>
      </c>
      <c r="AT160" s="156" t="s">
        <v>74</v>
      </c>
      <c r="AU160" s="156" t="s">
        <v>83</v>
      </c>
      <c r="AY160" s="155" t="s">
        <v>141</v>
      </c>
      <c r="BK160" s="157">
        <f>SUM(BK161:BK163)</f>
        <v>0</v>
      </c>
    </row>
    <row r="161" spans="2:65" s="1" customFormat="1" ht="22.5" customHeight="1">
      <c r="B161" s="130"/>
      <c r="C161" s="159" t="s">
        <v>153</v>
      </c>
      <c r="D161" s="159" t="s">
        <v>143</v>
      </c>
      <c r="E161" s="160" t="s">
        <v>270</v>
      </c>
      <c r="F161" s="246" t="s">
        <v>271</v>
      </c>
      <c r="G161" s="246"/>
      <c r="H161" s="246"/>
      <c r="I161" s="246"/>
      <c r="J161" s="161" t="s">
        <v>272</v>
      </c>
      <c r="K161" s="162">
        <v>1</v>
      </c>
      <c r="L161" s="247">
        <v>0</v>
      </c>
      <c r="M161" s="247"/>
      <c r="N161" s="248">
        <f>ROUND(L161*K161,2)</f>
        <v>0</v>
      </c>
      <c r="O161" s="248"/>
      <c r="P161" s="248"/>
      <c r="Q161" s="248"/>
      <c r="R161" s="133"/>
      <c r="T161" s="163" t="s">
        <v>5</v>
      </c>
      <c r="U161" s="42" t="s">
        <v>40</v>
      </c>
      <c r="V161" s="34"/>
      <c r="W161" s="164">
        <f>V161*K161</f>
        <v>0</v>
      </c>
      <c r="X161" s="164">
        <v>0</v>
      </c>
      <c r="Y161" s="164">
        <f>X161*K161</f>
        <v>0</v>
      </c>
      <c r="Z161" s="164">
        <v>0</v>
      </c>
      <c r="AA161" s="165">
        <f>Z161*K161</f>
        <v>0</v>
      </c>
      <c r="AR161" s="17" t="s">
        <v>147</v>
      </c>
      <c r="AT161" s="17" t="s">
        <v>143</v>
      </c>
      <c r="AU161" s="17" t="s">
        <v>110</v>
      </c>
      <c r="AY161" s="17" t="s">
        <v>141</v>
      </c>
      <c r="BE161" s="104">
        <f>IF(U161="základní",N161,0)</f>
        <v>0</v>
      </c>
      <c r="BF161" s="104">
        <f>IF(U161="snížená",N161,0)</f>
        <v>0</v>
      </c>
      <c r="BG161" s="104">
        <f>IF(U161="zákl. přenesená",N161,0)</f>
        <v>0</v>
      </c>
      <c r="BH161" s="104">
        <f>IF(U161="sníž. přenesená",N161,0)</f>
        <v>0</v>
      </c>
      <c r="BI161" s="104">
        <f>IF(U161="nulová",N161,0)</f>
        <v>0</v>
      </c>
      <c r="BJ161" s="17" t="s">
        <v>83</v>
      </c>
      <c r="BK161" s="104">
        <f>ROUND(L161*K161,2)</f>
        <v>0</v>
      </c>
      <c r="BL161" s="17" t="s">
        <v>147</v>
      </c>
      <c r="BM161" s="17" t="s">
        <v>353</v>
      </c>
    </row>
    <row r="162" spans="2:65" s="1" customFormat="1" ht="22.5" customHeight="1">
      <c r="B162" s="130"/>
      <c r="C162" s="166" t="s">
        <v>181</v>
      </c>
      <c r="D162" s="166" t="s">
        <v>150</v>
      </c>
      <c r="E162" s="167" t="s">
        <v>275</v>
      </c>
      <c r="F162" s="249" t="s">
        <v>276</v>
      </c>
      <c r="G162" s="249"/>
      <c r="H162" s="249"/>
      <c r="I162" s="249"/>
      <c r="J162" s="168" t="s">
        <v>167</v>
      </c>
      <c r="K162" s="169">
        <v>1</v>
      </c>
      <c r="L162" s="250">
        <v>0</v>
      </c>
      <c r="M162" s="250"/>
      <c r="N162" s="251">
        <f>ROUND(L162*K162,2)</f>
        <v>0</v>
      </c>
      <c r="O162" s="248"/>
      <c r="P162" s="248"/>
      <c r="Q162" s="248"/>
      <c r="R162" s="133"/>
      <c r="T162" s="163" t="s">
        <v>5</v>
      </c>
      <c r="U162" s="42" t="s">
        <v>40</v>
      </c>
      <c r="V162" s="34"/>
      <c r="W162" s="164">
        <f>V162*K162</f>
        <v>0</v>
      </c>
      <c r="X162" s="164">
        <v>1E-3</v>
      </c>
      <c r="Y162" s="164">
        <f>X162*K162</f>
        <v>1E-3</v>
      </c>
      <c r="Z162" s="164">
        <v>0</v>
      </c>
      <c r="AA162" s="165">
        <f>Z162*K162</f>
        <v>0</v>
      </c>
      <c r="AR162" s="17" t="s">
        <v>153</v>
      </c>
      <c r="AT162" s="17" t="s">
        <v>150</v>
      </c>
      <c r="AU162" s="17" t="s">
        <v>110</v>
      </c>
      <c r="AY162" s="17" t="s">
        <v>141</v>
      </c>
      <c r="BE162" s="104">
        <f>IF(U162="základní",N162,0)</f>
        <v>0</v>
      </c>
      <c r="BF162" s="104">
        <f>IF(U162="snížená",N162,0)</f>
        <v>0</v>
      </c>
      <c r="BG162" s="104">
        <f>IF(U162="zákl. přenesená",N162,0)</f>
        <v>0</v>
      </c>
      <c r="BH162" s="104">
        <f>IF(U162="sníž. přenesená",N162,0)</f>
        <v>0</v>
      </c>
      <c r="BI162" s="104">
        <f>IF(U162="nulová",N162,0)</f>
        <v>0</v>
      </c>
      <c r="BJ162" s="17" t="s">
        <v>83</v>
      </c>
      <c r="BK162" s="104">
        <f>ROUND(L162*K162,2)</f>
        <v>0</v>
      </c>
      <c r="BL162" s="17" t="s">
        <v>147</v>
      </c>
      <c r="BM162" s="17" t="s">
        <v>354</v>
      </c>
    </row>
    <row r="163" spans="2:65" s="1" customFormat="1" ht="31.5" customHeight="1">
      <c r="B163" s="130"/>
      <c r="C163" s="159" t="s">
        <v>249</v>
      </c>
      <c r="D163" s="159" t="s">
        <v>143</v>
      </c>
      <c r="E163" s="160" t="s">
        <v>279</v>
      </c>
      <c r="F163" s="246" t="s">
        <v>280</v>
      </c>
      <c r="G163" s="246"/>
      <c r="H163" s="246"/>
      <c r="I163" s="246"/>
      <c r="J163" s="161" t="s">
        <v>162</v>
      </c>
      <c r="K163" s="162">
        <v>1E-3</v>
      </c>
      <c r="L163" s="247">
        <v>0</v>
      </c>
      <c r="M163" s="247"/>
      <c r="N163" s="248">
        <f>ROUND(L163*K163,2)</f>
        <v>0</v>
      </c>
      <c r="O163" s="248"/>
      <c r="P163" s="248"/>
      <c r="Q163" s="248"/>
      <c r="R163" s="133"/>
      <c r="T163" s="163" t="s">
        <v>5</v>
      </c>
      <c r="U163" s="42" t="s">
        <v>40</v>
      </c>
      <c r="V163" s="34"/>
      <c r="W163" s="164">
        <f>V163*K163</f>
        <v>0</v>
      </c>
      <c r="X163" s="164">
        <v>0</v>
      </c>
      <c r="Y163" s="164">
        <f>X163*K163</f>
        <v>0</v>
      </c>
      <c r="Z163" s="164">
        <v>0</v>
      </c>
      <c r="AA163" s="165">
        <f>Z163*K163</f>
        <v>0</v>
      </c>
      <c r="AR163" s="17" t="s">
        <v>147</v>
      </c>
      <c r="AT163" s="17" t="s">
        <v>143</v>
      </c>
      <c r="AU163" s="17" t="s">
        <v>110</v>
      </c>
      <c r="AY163" s="17" t="s">
        <v>141</v>
      </c>
      <c r="BE163" s="104">
        <f>IF(U163="základní",N163,0)</f>
        <v>0</v>
      </c>
      <c r="BF163" s="104">
        <f>IF(U163="snížená",N163,0)</f>
        <v>0</v>
      </c>
      <c r="BG163" s="104">
        <f>IF(U163="zákl. přenesená",N163,0)</f>
        <v>0</v>
      </c>
      <c r="BH163" s="104">
        <f>IF(U163="sníž. přenesená",N163,0)</f>
        <v>0</v>
      </c>
      <c r="BI163" s="104">
        <f>IF(U163="nulová",N163,0)</f>
        <v>0</v>
      </c>
      <c r="BJ163" s="17" t="s">
        <v>83</v>
      </c>
      <c r="BK163" s="104">
        <f>ROUND(L163*K163,2)</f>
        <v>0</v>
      </c>
      <c r="BL163" s="17" t="s">
        <v>147</v>
      </c>
      <c r="BM163" s="17" t="s">
        <v>355</v>
      </c>
    </row>
    <row r="164" spans="2:65" s="9" customFormat="1" ht="29.85" customHeight="1">
      <c r="B164" s="148"/>
      <c r="C164" s="149"/>
      <c r="D164" s="158" t="s">
        <v>126</v>
      </c>
      <c r="E164" s="158"/>
      <c r="F164" s="158"/>
      <c r="G164" s="158"/>
      <c r="H164" s="158"/>
      <c r="I164" s="158"/>
      <c r="J164" s="158"/>
      <c r="K164" s="158"/>
      <c r="L164" s="158"/>
      <c r="M164" s="158"/>
      <c r="N164" s="252">
        <f>BK164</f>
        <v>0</v>
      </c>
      <c r="O164" s="253"/>
      <c r="P164" s="253"/>
      <c r="Q164" s="253"/>
      <c r="R164" s="151"/>
      <c r="T164" s="152"/>
      <c r="U164" s="149"/>
      <c r="V164" s="149"/>
      <c r="W164" s="153">
        <f>SUM(W165:W166)</f>
        <v>0</v>
      </c>
      <c r="X164" s="149"/>
      <c r="Y164" s="153">
        <f>SUM(Y165:Y166)</f>
        <v>4.2000000000000002E-4</v>
      </c>
      <c r="Z164" s="149"/>
      <c r="AA164" s="154">
        <f>SUM(AA165:AA166)</f>
        <v>0</v>
      </c>
      <c r="AR164" s="155" t="s">
        <v>110</v>
      </c>
      <c r="AT164" s="156" t="s">
        <v>74</v>
      </c>
      <c r="AU164" s="156" t="s">
        <v>83</v>
      </c>
      <c r="AY164" s="155" t="s">
        <v>141</v>
      </c>
      <c r="BK164" s="157">
        <f>SUM(BK165:BK166)</f>
        <v>0</v>
      </c>
    </row>
    <row r="165" spans="2:65" s="1" customFormat="1" ht="31.5" customHeight="1">
      <c r="B165" s="130"/>
      <c r="C165" s="159" t="s">
        <v>190</v>
      </c>
      <c r="D165" s="159" t="s">
        <v>143</v>
      </c>
      <c r="E165" s="160" t="s">
        <v>283</v>
      </c>
      <c r="F165" s="246" t="s">
        <v>284</v>
      </c>
      <c r="G165" s="246"/>
      <c r="H165" s="246"/>
      <c r="I165" s="246"/>
      <c r="J165" s="161" t="s">
        <v>146</v>
      </c>
      <c r="K165" s="162">
        <v>1</v>
      </c>
      <c r="L165" s="247">
        <v>0</v>
      </c>
      <c r="M165" s="247"/>
      <c r="N165" s="248">
        <f>ROUND(L165*K165,2)</f>
        <v>0</v>
      </c>
      <c r="O165" s="248"/>
      <c r="P165" s="248"/>
      <c r="Q165" s="248"/>
      <c r="R165" s="133"/>
      <c r="T165" s="163" t="s">
        <v>5</v>
      </c>
      <c r="U165" s="42" t="s">
        <v>40</v>
      </c>
      <c r="V165" s="34"/>
      <c r="W165" s="164">
        <f>V165*K165</f>
        <v>0</v>
      </c>
      <c r="X165" s="164">
        <v>2.0000000000000002E-5</v>
      </c>
      <c r="Y165" s="164">
        <f>X165*K165</f>
        <v>2.0000000000000002E-5</v>
      </c>
      <c r="Z165" s="164">
        <v>0</v>
      </c>
      <c r="AA165" s="165">
        <f>Z165*K165</f>
        <v>0</v>
      </c>
      <c r="AR165" s="17" t="s">
        <v>147</v>
      </c>
      <c r="AT165" s="17" t="s">
        <v>143</v>
      </c>
      <c r="AU165" s="17" t="s">
        <v>110</v>
      </c>
      <c r="AY165" s="17" t="s">
        <v>141</v>
      </c>
      <c r="BE165" s="104">
        <f>IF(U165="základní",N165,0)</f>
        <v>0</v>
      </c>
      <c r="BF165" s="104">
        <f>IF(U165="snížená",N165,0)</f>
        <v>0</v>
      </c>
      <c r="BG165" s="104">
        <f>IF(U165="zákl. přenesená",N165,0)</f>
        <v>0</v>
      </c>
      <c r="BH165" s="104">
        <f>IF(U165="sníž. přenesená",N165,0)</f>
        <v>0</v>
      </c>
      <c r="BI165" s="104">
        <f>IF(U165="nulová",N165,0)</f>
        <v>0</v>
      </c>
      <c r="BJ165" s="17" t="s">
        <v>83</v>
      </c>
      <c r="BK165" s="104">
        <f>ROUND(L165*K165,2)</f>
        <v>0</v>
      </c>
      <c r="BL165" s="17" t="s">
        <v>147</v>
      </c>
      <c r="BM165" s="17" t="s">
        <v>356</v>
      </c>
    </row>
    <row r="166" spans="2:65" s="1" customFormat="1" ht="31.5" customHeight="1">
      <c r="B166" s="130"/>
      <c r="C166" s="159" t="s">
        <v>198</v>
      </c>
      <c r="D166" s="159" t="s">
        <v>143</v>
      </c>
      <c r="E166" s="160" t="s">
        <v>357</v>
      </c>
      <c r="F166" s="246" t="s">
        <v>358</v>
      </c>
      <c r="G166" s="246"/>
      <c r="H166" s="246"/>
      <c r="I166" s="246"/>
      <c r="J166" s="161" t="s">
        <v>146</v>
      </c>
      <c r="K166" s="162">
        <v>8</v>
      </c>
      <c r="L166" s="247">
        <v>0</v>
      </c>
      <c r="M166" s="247"/>
      <c r="N166" s="248">
        <f>ROUND(L166*K166,2)</f>
        <v>0</v>
      </c>
      <c r="O166" s="248"/>
      <c r="P166" s="248"/>
      <c r="Q166" s="248"/>
      <c r="R166" s="133"/>
      <c r="T166" s="163" t="s">
        <v>5</v>
      </c>
      <c r="U166" s="42" t="s">
        <v>40</v>
      </c>
      <c r="V166" s="34"/>
      <c r="W166" s="164">
        <f>V166*K166</f>
        <v>0</v>
      </c>
      <c r="X166" s="164">
        <v>5.0000000000000002E-5</v>
      </c>
      <c r="Y166" s="164">
        <f>X166*K166</f>
        <v>4.0000000000000002E-4</v>
      </c>
      <c r="Z166" s="164">
        <v>0</v>
      </c>
      <c r="AA166" s="165">
        <f>Z166*K166</f>
        <v>0</v>
      </c>
      <c r="AR166" s="17" t="s">
        <v>147</v>
      </c>
      <c r="AT166" s="17" t="s">
        <v>143</v>
      </c>
      <c r="AU166" s="17" t="s">
        <v>110</v>
      </c>
      <c r="AY166" s="17" t="s">
        <v>141</v>
      </c>
      <c r="BE166" s="104">
        <f>IF(U166="základní",N166,0)</f>
        <v>0</v>
      </c>
      <c r="BF166" s="104">
        <f>IF(U166="snížená",N166,0)</f>
        <v>0</v>
      </c>
      <c r="BG166" s="104">
        <f>IF(U166="zákl. přenesená",N166,0)</f>
        <v>0</v>
      </c>
      <c r="BH166" s="104">
        <f>IF(U166="sníž. přenesená",N166,0)</f>
        <v>0</v>
      </c>
      <c r="BI166" s="104">
        <f>IF(U166="nulová",N166,0)</f>
        <v>0</v>
      </c>
      <c r="BJ166" s="17" t="s">
        <v>83</v>
      </c>
      <c r="BK166" s="104">
        <f>ROUND(L166*K166,2)</f>
        <v>0</v>
      </c>
      <c r="BL166" s="17" t="s">
        <v>147</v>
      </c>
      <c r="BM166" s="17" t="s">
        <v>359</v>
      </c>
    </row>
    <row r="167" spans="2:65" s="1" customFormat="1" ht="49.9" customHeight="1">
      <c r="B167" s="33"/>
      <c r="C167" s="34"/>
      <c r="D167" s="150"/>
      <c r="E167" s="34"/>
      <c r="F167" s="34"/>
      <c r="G167" s="34"/>
      <c r="H167" s="34"/>
      <c r="I167" s="34"/>
      <c r="J167" s="34"/>
      <c r="K167" s="34"/>
      <c r="L167" s="34"/>
      <c r="M167" s="34"/>
      <c r="N167" s="254"/>
      <c r="O167" s="255"/>
      <c r="P167" s="255"/>
      <c r="Q167" s="255"/>
      <c r="R167" s="35"/>
      <c r="T167" s="170"/>
      <c r="U167" s="34"/>
      <c r="V167" s="34"/>
      <c r="W167" s="34"/>
      <c r="X167" s="34"/>
      <c r="Y167" s="34"/>
      <c r="Z167" s="34"/>
      <c r="AA167" s="72"/>
      <c r="AT167" s="17"/>
      <c r="AU167" s="17"/>
      <c r="AY167" s="17"/>
      <c r="BK167" s="104"/>
    </row>
    <row r="168" spans="2:65" s="1" customFormat="1" ht="22.35" customHeight="1">
      <c r="B168" s="33"/>
      <c r="C168" s="171"/>
      <c r="D168" s="171"/>
      <c r="E168" s="172"/>
      <c r="F168" s="256"/>
      <c r="G168" s="256"/>
      <c r="H168" s="256"/>
      <c r="I168" s="256"/>
      <c r="J168" s="173"/>
      <c r="K168" s="174"/>
      <c r="L168" s="247"/>
      <c r="M168" s="257"/>
      <c r="N168" s="257"/>
      <c r="O168" s="257"/>
      <c r="P168" s="257"/>
      <c r="Q168" s="257"/>
      <c r="R168" s="35"/>
      <c r="T168" s="163"/>
      <c r="U168" s="175"/>
      <c r="V168" s="34"/>
      <c r="W168" s="34"/>
      <c r="X168" s="34"/>
      <c r="Y168" s="34"/>
      <c r="Z168" s="34"/>
      <c r="AA168" s="72"/>
      <c r="AT168" s="17"/>
      <c r="AU168" s="17"/>
      <c r="AY168" s="17"/>
      <c r="BE168" s="104"/>
      <c r="BF168" s="104"/>
      <c r="BG168" s="104"/>
      <c r="BH168" s="104"/>
      <c r="BI168" s="104"/>
      <c r="BJ168" s="17"/>
      <c r="BK168" s="104"/>
    </row>
    <row r="169" spans="2:65" s="1" customFormat="1" ht="22.35" customHeight="1">
      <c r="B169" s="33"/>
      <c r="C169" s="171"/>
      <c r="D169" s="171"/>
      <c r="E169" s="172"/>
      <c r="F169" s="256"/>
      <c r="G169" s="256"/>
      <c r="H169" s="256"/>
      <c r="I169" s="256"/>
      <c r="J169" s="173"/>
      <c r="K169" s="174"/>
      <c r="L169" s="247"/>
      <c r="M169" s="257"/>
      <c r="N169" s="257"/>
      <c r="O169" s="257"/>
      <c r="P169" s="257"/>
      <c r="Q169" s="257"/>
      <c r="R169" s="35"/>
      <c r="T169" s="163"/>
      <c r="U169" s="175"/>
      <c r="V169" s="34"/>
      <c r="W169" s="34"/>
      <c r="X169" s="34"/>
      <c r="Y169" s="34"/>
      <c r="Z169" s="34"/>
      <c r="AA169" s="72"/>
      <c r="AT169" s="17"/>
      <c r="AU169" s="17"/>
      <c r="AY169" s="17"/>
      <c r="BE169" s="104"/>
      <c r="BF169" s="104"/>
      <c r="BG169" s="104"/>
      <c r="BH169" s="104"/>
      <c r="BI169" s="104"/>
      <c r="BJ169" s="17"/>
      <c r="BK169" s="104"/>
    </row>
    <row r="170" spans="2:65" s="1" customFormat="1" ht="22.35" customHeight="1">
      <c r="B170" s="33"/>
      <c r="C170" s="171"/>
      <c r="D170" s="171"/>
      <c r="E170" s="172"/>
      <c r="F170" s="256"/>
      <c r="G170" s="256"/>
      <c r="H170" s="256"/>
      <c r="I170" s="256"/>
      <c r="J170" s="173"/>
      <c r="K170" s="174"/>
      <c r="L170" s="247"/>
      <c r="M170" s="257"/>
      <c r="N170" s="257"/>
      <c r="O170" s="257"/>
      <c r="P170" s="257"/>
      <c r="Q170" s="257"/>
      <c r="R170" s="35"/>
      <c r="T170" s="163"/>
      <c r="U170" s="175"/>
      <c r="V170" s="34"/>
      <c r="W170" s="34"/>
      <c r="X170" s="34"/>
      <c r="Y170" s="34"/>
      <c r="Z170" s="34"/>
      <c r="AA170" s="72"/>
      <c r="AT170" s="17"/>
      <c r="AU170" s="17"/>
      <c r="AY170" s="17"/>
      <c r="BE170" s="104"/>
      <c r="BF170" s="104"/>
      <c r="BG170" s="104"/>
      <c r="BH170" s="104"/>
      <c r="BI170" s="104"/>
      <c r="BJ170" s="17"/>
      <c r="BK170" s="104"/>
    </row>
    <row r="171" spans="2:65" s="1" customFormat="1" ht="22.35" customHeight="1">
      <c r="B171" s="33"/>
      <c r="C171" s="171"/>
      <c r="D171" s="171"/>
      <c r="E171" s="172"/>
      <c r="F171" s="256"/>
      <c r="G171" s="256"/>
      <c r="H171" s="256"/>
      <c r="I171" s="256"/>
      <c r="J171" s="173"/>
      <c r="K171" s="174"/>
      <c r="L171" s="247"/>
      <c r="M171" s="257"/>
      <c r="N171" s="257"/>
      <c r="O171" s="257"/>
      <c r="P171" s="257"/>
      <c r="Q171" s="257"/>
      <c r="R171" s="35"/>
      <c r="T171" s="163"/>
      <c r="U171" s="175"/>
      <c r="V171" s="34"/>
      <c r="W171" s="34"/>
      <c r="X171" s="34"/>
      <c r="Y171" s="34"/>
      <c r="Z171" s="34"/>
      <c r="AA171" s="72"/>
      <c r="AT171" s="17"/>
      <c r="AU171" s="17"/>
      <c r="AY171" s="17"/>
      <c r="BE171" s="104"/>
      <c r="BF171" s="104"/>
      <c r="BG171" s="104"/>
      <c r="BH171" s="104"/>
      <c r="BI171" s="104"/>
      <c r="BJ171" s="17"/>
      <c r="BK171" s="104"/>
    </row>
    <row r="172" spans="2:65" s="1" customFormat="1" ht="22.35" customHeight="1">
      <c r="B172" s="33"/>
      <c r="C172" s="171"/>
      <c r="D172" s="171"/>
      <c r="E172" s="172"/>
      <c r="F172" s="256"/>
      <c r="G172" s="256"/>
      <c r="H172" s="256"/>
      <c r="I172" s="256"/>
      <c r="J172" s="173"/>
      <c r="K172" s="174"/>
      <c r="L172" s="247"/>
      <c r="M172" s="257"/>
      <c r="N172" s="257"/>
      <c r="O172" s="257"/>
      <c r="P172" s="257"/>
      <c r="Q172" s="257"/>
      <c r="R172" s="35"/>
      <c r="T172" s="163"/>
      <c r="U172" s="175"/>
      <c r="V172" s="54"/>
      <c r="W172" s="54"/>
      <c r="X172" s="54"/>
      <c r="Y172" s="54"/>
      <c r="Z172" s="54"/>
      <c r="AA172" s="56"/>
      <c r="AT172" s="17"/>
      <c r="AU172" s="17"/>
      <c r="AY172" s="17"/>
      <c r="BE172" s="104"/>
      <c r="BF172" s="104"/>
      <c r="BG172" s="104"/>
      <c r="BH172" s="104"/>
      <c r="BI172" s="104"/>
      <c r="BJ172" s="17"/>
      <c r="BK172" s="104"/>
    </row>
    <row r="173" spans="2:65" s="1" customFormat="1" ht="6.95" customHeight="1">
      <c r="B173" s="57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9"/>
    </row>
  </sheetData>
  <mergeCells count="202">
    <mergeCell ref="H1:K1"/>
    <mergeCell ref="S2:AC2"/>
    <mergeCell ref="F171:I171"/>
    <mergeCell ref="L171:M171"/>
    <mergeCell ref="N171:Q171"/>
    <mergeCell ref="F172:I172"/>
    <mergeCell ref="L172:M172"/>
    <mergeCell ref="N172:Q172"/>
    <mergeCell ref="N123:Q123"/>
    <mergeCell ref="N124:Q124"/>
    <mergeCell ref="N125:Q125"/>
    <mergeCell ref="N130:Q130"/>
    <mergeCell ref="N133:Q133"/>
    <mergeCell ref="N142:Q142"/>
    <mergeCell ref="N160:Q160"/>
    <mergeCell ref="N164:Q164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63:I163"/>
    <mergeCell ref="L163:M163"/>
    <mergeCell ref="N163:Q163"/>
    <mergeCell ref="F165:I165"/>
    <mergeCell ref="L165:M165"/>
    <mergeCell ref="N165:Q165"/>
    <mergeCell ref="F166:I166"/>
    <mergeCell ref="L166:M166"/>
    <mergeCell ref="N166:Q166"/>
    <mergeCell ref="F159:I159"/>
    <mergeCell ref="L159:M159"/>
    <mergeCell ref="N159:Q159"/>
    <mergeCell ref="F161:I161"/>
    <mergeCell ref="L161:M161"/>
    <mergeCell ref="N161:Q161"/>
    <mergeCell ref="F162:I162"/>
    <mergeCell ref="L162:M162"/>
    <mergeCell ref="N162:Q162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0:I140"/>
    <mergeCell ref="L140:M140"/>
    <mergeCell ref="N140:Q140"/>
    <mergeCell ref="F141:I141"/>
    <mergeCell ref="L141:M141"/>
    <mergeCell ref="N141:Q141"/>
    <mergeCell ref="F143:I143"/>
    <mergeCell ref="L143:M143"/>
    <mergeCell ref="N143:Q143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29:I129"/>
    <mergeCell ref="L129:M129"/>
    <mergeCell ref="N129:Q129"/>
    <mergeCell ref="F131:I131"/>
    <mergeCell ref="L131:M131"/>
    <mergeCell ref="N131:Q131"/>
    <mergeCell ref="F132:I132"/>
    <mergeCell ref="L132:M132"/>
    <mergeCell ref="N132:Q132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68:D173">
      <formula1>"K, M"</formula1>
    </dataValidation>
    <dataValidation type="list" allowBlank="1" showInputMessage="1" showErrorMessage="1" error="Povoleny jsou hodnoty základní, snížená, zákl. přenesená, sníž. přenesená, nulová." sqref="U168:U17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54"/>
  <sheetViews>
    <sheetView showGridLines="0" workbookViewId="0">
      <pane ySplit="1" topLeftCell="A97" activePane="bottomLeft" state="frozen"/>
      <selection pane="bottomLeft" activeCell="A98" sqref="A98:XFD10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1"/>
      <c r="C1" s="11"/>
      <c r="D1" s="12" t="s">
        <v>1</v>
      </c>
      <c r="E1" s="11"/>
      <c r="F1" s="13" t="s">
        <v>105</v>
      </c>
      <c r="G1" s="13"/>
      <c r="H1" s="258" t="s">
        <v>106</v>
      </c>
      <c r="I1" s="258"/>
      <c r="J1" s="258"/>
      <c r="K1" s="258"/>
      <c r="L1" s="13" t="s">
        <v>107</v>
      </c>
      <c r="M1" s="11"/>
      <c r="N1" s="11"/>
      <c r="O1" s="12" t="s">
        <v>108</v>
      </c>
      <c r="P1" s="11"/>
      <c r="Q1" s="11"/>
      <c r="R1" s="11"/>
      <c r="S1" s="13" t="s">
        <v>109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13" t="s">
        <v>8</v>
      </c>
      <c r="T2" s="214"/>
      <c r="U2" s="214"/>
      <c r="V2" s="214"/>
      <c r="W2" s="214"/>
      <c r="X2" s="214"/>
      <c r="Y2" s="214"/>
      <c r="Z2" s="214"/>
      <c r="AA2" s="214"/>
      <c r="AB2" s="214"/>
      <c r="AC2" s="214"/>
      <c r="AT2" s="17" t="s">
        <v>90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110</v>
      </c>
    </row>
    <row r="4" spans="1:66" ht="36.950000000000003" customHeight="1">
      <c r="B4" s="21"/>
      <c r="C4" s="179" t="s">
        <v>111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19</v>
      </c>
      <c r="E6" s="25"/>
      <c r="F6" s="222" t="str">
        <f>'Rekapitulace stavby'!K6</f>
        <v>Úprava technologie ÚT v předávací stanici na ul. V Zálomu 1, Ostrava-Zábřeh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5"/>
      <c r="R6" s="22"/>
    </row>
    <row r="7" spans="1:66" s="1" customFormat="1" ht="32.85" customHeight="1">
      <c r="B7" s="33"/>
      <c r="C7" s="34"/>
      <c r="D7" s="28" t="s">
        <v>112</v>
      </c>
      <c r="E7" s="34"/>
      <c r="F7" s="185" t="s">
        <v>360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4"/>
      <c r="R7" s="35"/>
    </row>
    <row r="8" spans="1:66" s="1" customFormat="1" ht="14.45" customHeight="1">
      <c r="B8" s="33"/>
      <c r="C8" s="34"/>
      <c r="D8" s="29" t="s">
        <v>21</v>
      </c>
      <c r="E8" s="34"/>
      <c r="F8" s="27" t="s">
        <v>5</v>
      </c>
      <c r="G8" s="34"/>
      <c r="H8" s="34"/>
      <c r="I8" s="34"/>
      <c r="J8" s="34"/>
      <c r="K8" s="34"/>
      <c r="L8" s="34"/>
      <c r="M8" s="29" t="s">
        <v>22</v>
      </c>
      <c r="N8" s="34"/>
      <c r="O8" s="27" t="s">
        <v>5</v>
      </c>
      <c r="P8" s="34"/>
      <c r="Q8" s="34"/>
      <c r="R8" s="35"/>
    </row>
    <row r="9" spans="1:66" s="1" customFormat="1" ht="14.45" customHeight="1">
      <c r="B9" s="33"/>
      <c r="C9" s="34"/>
      <c r="D9" s="29" t="s">
        <v>23</v>
      </c>
      <c r="E9" s="34"/>
      <c r="F9" s="27" t="s">
        <v>24</v>
      </c>
      <c r="G9" s="34"/>
      <c r="H9" s="34"/>
      <c r="I9" s="34"/>
      <c r="J9" s="34"/>
      <c r="K9" s="34"/>
      <c r="L9" s="34"/>
      <c r="M9" s="29" t="s">
        <v>25</v>
      </c>
      <c r="N9" s="34"/>
      <c r="O9" s="225" t="str">
        <f>'Rekapitulace stavby'!AN8</f>
        <v>13. 6. 2017</v>
      </c>
      <c r="P9" s="226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27</v>
      </c>
      <c r="E11" s="34"/>
      <c r="F11" s="34"/>
      <c r="G11" s="34"/>
      <c r="H11" s="34"/>
      <c r="I11" s="34"/>
      <c r="J11" s="34"/>
      <c r="K11" s="34"/>
      <c r="L11" s="34"/>
      <c r="M11" s="29" t="s">
        <v>28</v>
      </c>
      <c r="N11" s="34"/>
      <c r="O11" s="183" t="str">
        <f>IF('Rekapitulace stavby'!AN10="","",'Rekapitulace stavby'!AN10)</f>
        <v/>
      </c>
      <c r="P11" s="183"/>
      <c r="Q11" s="34"/>
      <c r="R11" s="35"/>
    </row>
    <row r="12" spans="1:66" s="1" customFormat="1" ht="18" customHeight="1">
      <c r="B12" s="33"/>
      <c r="C12" s="34"/>
      <c r="D12" s="34"/>
      <c r="E12" s="27" t="str">
        <f>IF('Rekapitulace stavby'!E11="","",'Rekapitulace stavby'!E11)</f>
        <v xml:space="preserve"> </v>
      </c>
      <c r="F12" s="34"/>
      <c r="G12" s="34"/>
      <c r="H12" s="34"/>
      <c r="I12" s="34"/>
      <c r="J12" s="34"/>
      <c r="K12" s="34"/>
      <c r="L12" s="34"/>
      <c r="M12" s="29" t="s">
        <v>30</v>
      </c>
      <c r="N12" s="34"/>
      <c r="O12" s="183" t="str">
        <f>IF('Rekapitulace stavby'!AN11="","",'Rekapitulace stavby'!AN11)</f>
        <v/>
      </c>
      <c r="P12" s="183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31</v>
      </c>
      <c r="E14" s="34"/>
      <c r="F14" s="34"/>
      <c r="G14" s="34"/>
      <c r="H14" s="34"/>
      <c r="I14" s="34"/>
      <c r="J14" s="34"/>
      <c r="K14" s="34"/>
      <c r="L14" s="34"/>
      <c r="M14" s="29" t="s">
        <v>28</v>
      </c>
      <c r="N14" s="34"/>
      <c r="O14" s="227" t="str">
        <f>IF('Rekapitulace stavby'!AN13="","",'Rekapitulace stavby'!AN13)</f>
        <v xml:space="preserve"> </v>
      </c>
      <c r="P14" s="183"/>
      <c r="Q14" s="34"/>
      <c r="R14" s="35"/>
    </row>
    <row r="15" spans="1:66" s="1" customFormat="1" ht="18" customHeight="1">
      <c r="B15" s="33"/>
      <c r="C15" s="34"/>
      <c r="D15" s="34"/>
      <c r="E15" s="227" t="str">
        <f>IF('Rekapitulace stavby'!E14="","",'Rekapitulace stavby'!E14)</f>
        <v xml:space="preserve"> </v>
      </c>
      <c r="F15" s="228"/>
      <c r="G15" s="228"/>
      <c r="H15" s="228"/>
      <c r="I15" s="228"/>
      <c r="J15" s="228"/>
      <c r="K15" s="228"/>
      <c r="L15" s="228"/>
      <c r="M15" s="29" t="s">
        <v>30</v>
      </c>
      <c r="N15" s="34"/>
      <c r="O15" s="227" t="str">
        <f>IF('Rekapitulace stavby'!AN14="","",'Rekapitulace stavby'!AN14)</f>
        <v xml:space="preserve"> </v>
      </c>
      <c r="P15" s="183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32</v>
      </c>
      <c r="E17" s="34"/>
      <c r="F17" s="34"/>
      <c r="G17" s="34"/>
      <c r="H17" s="34"/>
      <c r="I17" s="34"/>
      <c r="J17" s="34"/>
      <c r="K17" s="34"/>
      <c r="L17" s="34"/>
      <c r="M17" s="29" t="s">
        <v>28</v>
      </c>
      <c r="N17" s="34"/>
      <c r="O17" s="183" t="str">
        <f>IF('Rekapitulace stavby'!AN16="","",'Rekapitulace stavby'!AN16)</f>
        <v/>
      </c>
      <c r="P17" s="183"/>
      <c r="Q17" s="34"/>
      <c r="R17" s="35"/>
    </row>
    <row r="18" spans="2:18" s="1" customFormat="1" ht="18" customHeight="1">
      <c r="B18" s="33"/>
      <c r="C18" s="34"/>
      <c r="D18" s="34"/>
      <c r="E18" s="27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29" t="s">
        <v>30</v>
      </c>
      <c r="N18" s="34"/>
      <c r="O18" s="183" t="str">
        <f>IF('Rekapitulace stavby'!AN17="","",'Rekapitulace stavby'!AN17)</f>
        <v/>
      </c>
      <c r="P18" s="183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34</v>
      </c>
      <c r="E20" s="34"/>
      <c r="F20" s="34"/>
      <c r="G20" s="34"/>
      <c r="H20" s="34"/>
      <c r="I20" s="34"/>
      <c r="J20" s="34"/>
      <c r="K20" s="34"/>
      <c r="L20" s="34"/>
      <c r="M20" s="29" t="s">
        <v>28</v>
      </c>
      <c r="N20" s="34"/>
      <c r="O20" s="183" t="str">
        <f>IF('Rekapitulace stavby'!AN19="","",'Rekapitulace stavby'!AN19)</f>
        <v/>
      </c>
      <c r="P20" s="183"/>
      <c r="Q20" s="34"/>
      <c r="R20" s="35"/>
    </row>
    <row r="21" spans="2:18" s="1" customFormat="1" ht="18" customHeight="1">
      <c r="B21" s="33"/>
      <c r="C21" s="34"/>
      <c r="D21" s="34"/>
      <c r="E21" s="27" t="str">
        <f>IF('Rekapitulace stavby'!E20="","",'Rekapitulace stavby'!E20)</f>
        <v xml:space="preserve"> </v>
      </c>
      <c r="F21" s="34"/>
      <c r="G21" s="34"/>
      <c r="H21" s="34"/>
      <c r="I21" s="34"/>
      <c r="J21" s="34"/>
      <c r="K21" s="34"/>
      <c r="L21" s="34"/>
      <c r="M21" s="29" t="s">
        <v>30</v>
      </c>
      <c r="N21" s="34"/>
      <c r="O21" s="183" t="str">
        <f>IF('Rekapitulace stavby'!AN20="","",'Rekapitulace stavby'!AN20)</f>
        <v/>
      </c>
      <c r="P21" s="183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35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188" t="s">
        <v>5</v>
      </c>
      <c r="F24" s="188"/>
      <c r="G24" s="188"/>
      <c r="H24" s="188"/>
      <c r="I24" s="188"/>
      <c r="J24" s="188"/>
      <c r="K24" s="188"/>
      <c r="L24" s="188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4" t="s">
        <v>114</v>
      </c>
      <c r="E27" s="34"/>
      <c r="F27" s="34"/>
      <c r="G27" s="34"/>
      <c r="H27" s="34"/>
      <c r="I27" s="34"/>
      <c r="J27" s="34"/>
      <c r="K27" s="34"/>
      <c r="L27" s="34"/>
      <c r="M27" s="189">
        <f>N88</f>
        <v>0</v>
      </c>
      <c r="N27" s="189"/>
      <c r="O27" s="189"/>
      <c r="P27" s="189"/>
      <c r="Q27" s="34"/>
      <c r="R27" s="35"/>
    </row>
    <row r="28" spans="2:18" s="1" customFormat="1" ht="14.45" customHeight="1">
      <c r="B28" s="33"/>
      <c r="C28" s="34"/>
      <c r="D28" s="32" t="s">
        <v>100</v>
      </c>
      <c r="E28" s="34"/>
      <c r="F28" s="34"/>
      <c r="G28" s="34"/>
      <c r="H28" s="34"/>
      <c r="I28" s="34"/>
      <c r="J28" s="34"/>
      <c r="K28" s="34"/>
      <c r="L28" s="34"/>
      <c r="M28" s="189">
        <f>N98</f>
        <v>0</v>
      </c>
      <c r="N28" s="189"/>
      <c r="O28" s="189"/>
      <c r="P28" s="189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15" t="s">
        <v>38</v>
      </c>
      <c r="E30" s="34"/>
      <c r="F30" s="34"/>
      <c r="G30" s="34"/>
      <c r="H30" s="34"/>
      <c r="I30" s="34"/>
      <c r="J30" s="34"/>
      <c r="K30" s="34"/>
      <c r="L30" s="34"/>
      <c r="M30" s="229">
        <f>ROUND(M27+M28,2)</f>
        <v>0</v>
      </c>
      <c r="N30" s="224"/>
      <c r="O30" s="224"/>
      <c r="P30" s="224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39</v>
      </c>
      <c r="E32" s="40" t="s">
        <v>40</v>
      </c>
      <c r="F32" s="41">
        <v>0.21</v>
      </c>
      <c r="G32" s="116" t="s">
        <v>41</v>
      </c>
      <c r="H32" s="230">
        <f>ROUND((((SUM(BE98:BE105)+SUM(BE123:BE147))+SUM(BE149:BE153))),2)</f>
        <v>0</v>
      </c>
      <c r="I32" s="224"/>
      <c r="J32" s="224"/>
      <c r="K32" s="34"/>
      <c r="L32" s="34"/>
      <c r="M32" s="230">
        <f>ROUND(((ROUND((SUM(BE98:BE105)+SUM(BE123:BE147)), 2)*F32)+SUM(BE149:BE153)*F32),2)</f>
        <v>0</v>
      </c>
      <c r="N32" s="224"/>
      <c r="O32" s="224"/>
      <c r="P32" s="224"/>
      <c r="Q32" s="34"/>
      <c r="R32" s="35"/>
    </row>
    <row r="33" spans="2:18" s="1" customFormat="1" ht="14.45" customHeight="1">
      <c r="B33" s="33"/>
      <c r="C33" s="34"/>
      <c r="D33" s="34"/>
      <c r="E33" s="40" t="s">
        <v>42</v>
      </c>
      <c r="F33" s="41">
        <v>0.15</v>
      </c>
      <c r="G33" s="116" t="s">
        <v>41</v>
      </c>
      <c r="H33" s="230">
        <f>ROUND((((SUM(BF98:BF105)+SUM(BF123:BF147))+SUM(BF149:BF153))),2)</f>
        <v>0</v>
      </c>
      <c r="I33" s="224"/>
      <c r="J33" s="224"/>
      <c r="K33" s="34"/>
      <c r="L33" s="34"/>
      <c r="M33" s="230">
        <f>ROUND(((ROUND((SUM(BF98:BF105)+SUM(BF123:BF147)), 2)*F33)+SUM(BF149:BF153)*F33),2)</f>
        <v>0</v>
      </c>
      <c r="N33" s="224"/>
      <c r="O33" s="224"/>
      <c r="P33" s="224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43</v>
      </c>
      <c r="F34" s="41">
        <v>0.21</v>
      </c>
      <c r="G34" s="116" t="s">
        <v>41</v>
      </c>
      <c r="H34" s="230">
        <f>ROUND((((SUM(BG98:BG105)+SUM(BG123:BG147))+SUM(BG149:BG153))),2)</f>
        <v>0</v>
      </c>
      <c r="I34" s="224"/>
      <c r="J34" s="224"/>
      <c r="K34" s="34"/>
      <c r="L34" s="34"/>
      <c r="M34" s="230">
        <v>0</v>
      </c>
      <c r="N34" s="224"/>
      <c r="O34" s="224"/>
      <c r="P34" s="224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44</v>
      </c>
      <c r="F35" s="41">
        <v>0.15</v>
      </c>
      <c r="G35" s="116" t="s">
        <v>41</v>
      </c>
      <c r="H35" s="230">
        <f>ROUND((((SUM(BH98:BH105)+SUM(BH123:BH147))+SUM(BH149:BH153))),2)</f>
        <v>0</v>
      </c>
      <c r="I35" s="224"/>
      <c r="J35" s="224"/>
      <c r="K35" s="34"/>
      <c r="L35" s="34"/>
      <c r="M35" s="230">
        <v>0</v>
      </c>
      <c r="N35" s="224"/>
      <c r="O35" s="224"/>
      <c r="P35" s="224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45</v>
      </c>
      <c r="F36" s="41">
        <v>0</v>
      </c>
      <c r="G36" s="116" t="s">
        <v>41</v>
      </c>
      <c r="H36" s="230">
        <f>ROUND((((SUM(BI98:BI105)+SUM(BI123:BI147))+SUM(BI149:BI153))),2)</f>
        <v>0</v>
      </c>
      <c r="I36" s="224"/>
      <c r="J36" s="224"/>
      <c r="K36" s="34"/>
      <c r="L36" s="34"/>
      <c r="M36" s="230">
        <v>0</v>
      </c>
      <c r="N36" s="224"/>
      <c r="O36" s="224"/>
      <c r="P36" s="224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12"/>
      <c r="D38" s="117" t="s">
        <v>46</v>
      </c>
      <c r="E38" s="73"/>
      <c r="F38" s="73"/>
      <c r="G38" s="118" t="s">
        <v>47</v>
      </c>
      <c r="H38" s="119" t="s">
        <v>48</v>
      </c>
      <c r="I38" s="73"/>
      <c r="J38" s="73"/>
      <c r="K38" s="73"/>
      <c r="L38" s="231">
        <f>SUM(M30:M36)</f>
        <v>0</v>
      </c>
      <c r="M38" s="231"/>
      <c r="N38" s="231"/>
      <c r="O38" s="231"/>
      <c r="P38" s="232"/>
      <c r="Q38" s="112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5">
      <c r="B50" s="33"/>
      <c r="C50" s="34"/>
      <c r="D50" s="48" t="s">
        <v>49</v>
      </c>
      <c r="E50" s="49"/>
      <c r="F50" s="49"/>
      <c r="G50" s="49"/>
      <c r="H50" s="50"/>
      <c r="I50" s="34"/>
      <c r="J50" s="48" t="s">
        <v>50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1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2"/>
    </row>
    <row r="52" spans="2:18">
      <c r="B52" s="21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2"/>
    </row>
    <row r="53" spans="2:18">
      <c r="B53" s="21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2"/>
    </row>
    <row r="54" spans="2:18">
      <c r="B54" s="21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2"/>
    </row>
    <row r="55" spans="2:18">
      <c r="B55" s="21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2"/>
    </row>
    <row r="56" spans="2:18">
      <c r="B56" s="21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2"/>
    </row>
    <row r="57" spans="2:18">
      <c r="B57" s="21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2"/>
    </row>
    <row r="58" spans="2:18">
      <c r="B58" s="21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2"/>
    </row>
    <row r="59" spans="2:18" s="1" customFormat="1" ht="15">
      <c r="B59" s="33"/>
      <c r="C59" s="34"/>
      <c r="D59" s="53" t="s">
        <v>51</v>
      </c>
      <c r="E59" s="54"/>
      <c r="F59" s="54"/>
      <c r="G59" s="55" t="s">
        <v>52</v>
      </c>
      <c r="H59" s="56"/>
      <c r="I59" s="34"/>
      <c r="J59" s="53" t="s">
        <v>51</v>
      </c>
      <c r="K59" s="54"/>
      <c r="L59" s="54"/>
      <c r="M59" s="54"/>
      <c r="N59" s="55" t="s">
        <v>52</v>
      </c>
      <c r="O59" s="54"/>
      <c r="P59" s="56"/>
      <c r="Q59" s="34"/>
      <c r="R59" s="35"/>
    </row>
    <row r="60" spans="2:18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5">
      <c r="B61" s="33"/>
      <c r="C61" s="34"/>
      <c r="D61" s="48" t="s">
        <v>53</v>
      </c>
      <c r="E61" s="49"/>
      <c r="F61" s="49"/>
      <c r="G61" s="49"/>
      <c r="H61" s="50"/>
      <c r="I61" s="34"/>
      <c r="J61" s="48" t="s">
        <v>54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1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2"/>
    </row>
    <row r="63" spans="2:18">
      <c r="B63" s="21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2"/>
    </row>
    <row r="64" spans="2:18">
      <c r="B64" s="21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2"/>
    </row>
    <row r="65" spans="2:18">
      <c r="B65" s="21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2"/>
    </row>
    <row r="66" spans="2:18">
      <c r="B66" s="21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2"/>
    </row>
    <row r="67" spans="2:18">
      <c r="B67" s="21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2"/>
    </row>
    <row r="68" spans="2:18">
      <c r="B68" s="21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2"/>
    </row>
    <row r="69" spans="2:18">
      <c r="B69" s="21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2"/>
    </row>
    <row r="70" spans="2:18" s="1" customFormat="1" ht="15">
      <c r="B70" s="33"/>
      <c r="C70" s="34"/>
      <c r="D70" s="53" t="s">
        <v>51</v>
      </c>
      <c r="E70" s="54"/>
      <c r="F70" s="54"/>
      <c r="G70" s="55" t="s">
        <v>52</v>
      </c>
      <c r="H70" s="56"/>
      <c r="I70" s="34"/>
      <c r="J70" s="53" t="s">
        <v>51</v>
      </c>
      <c r="K70" s="54"/>
      <c r="L70" s="54"/>
      <c r="M70" s="54"/>
      <c r="N70" s="55" t="s">
        <v>52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79" t="s">
        <v>115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9" t="s">
        <v>19</v>
      </c>
      <c r="D78" s="34"/>
      <c r="E78" s="34"/>
      <c r="F78" s="222" t="str">
        <f>F6</f>
        <v>Úprava technologie ÚT v předávací stanici na ul. V Zálomu 1, Ostrava-Zábřeh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4"/>
      <c r="R78" s="35"/>
    </row>
    <row r="79" spans="2:18" s="1" customFormat="1" ht="36.950000000000003" customHeight="1">
      <c r="B79" s="33"/>
      <c r="C79" s="67" t="s">
        <v>112</v>
      </c>
      <c r="D79" s="34"/>
      <c r="E79" s="34"/>
      <c r="F79" s="215" t="str">
        <f>F7</f>
        <v>Ova_VZálomu_otop - Montáž otopná voda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29" t="s">
        <v>23</v>
      </c>
      <c r="D81" s="34"/>
      <c r="E81" s="34"/>
      <c r="F81" s="27" t="str">
        <f>F9</f>
        <v>Ostrava-Zábřeh</v>
      </c>
      <c r="G81" s="34"/>
      <c r="H81" s="34"/>
      <c r="I81" s="34"/>
      <c r="J81" s="34"/>
      <c r="K81" s="29" t="s">
        <v>25</v>
      </c>
      <c r="L81" s="34"/>
      <c r="M81" s="226" t="str">
        <f>IF(O9="","",O9)</f>
        <v>13. 6. 2017</v>
      </c>
      <c r="N81" s="226"/>
      <c r="O81" s="226"/>
      <c r="P81" s="226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29" t="s">
        <v>27</v>
      </c>
      <c r="D83" s="34"/>
      <c r="E83" s="34"/>
      <c r="F83" s="27" t="str">
        <f>E12</f>
        <v xml:space="preserve"> </v>
      </c>
      <c r="G83" s="34"/>
      <c r="H83" s="34"/>
      <c r="I83" s="34"/>
      <c r="J83" s="34"/>
      <c r="K83" s="29" t="s">
        <v>32</v>
      </c>
      <c r="L83" s="34"/>
      <c r="M83" s="183" t="str">
        <f>E18</f>
        <v xml:space="preserve"> </v>
      </c>
      <c r="N83" s="183"/>
      <c r="O83" s="183"/>
      <c r="P83" s="183"/>
      <c r="Q83" s="183"/>
      <c r="R83" s="35"/>
    </row>
    <row r="84" spans="2:47" s="1" customFormat="1" ht="14.45" customHeight="1">
      <c r="B84" s="33"/>
      <c r="C84" s="29" t="s">
        <v>31</v>
      </c>
      <c r="D84" s="34"/>
      <c r="E84" s="34"/>
      <c r="F84" s="27" t="str">
        <f>IF(E15="","",E15)</f>
        <v xml:space="preserve"> </v>
      </c>
      <c r="G84" s="34"/>
      <c r="H84" s="34"/>
      <c r="I84" s="34"/>
      <c r="J84" s="34"/>
      <c r="K84" s="29" t="s">
        <v>34</v>
      </c>
      <c r="L84" s="34"/>
      <c r="M84" s="183" t="str">
        <f>E21</f>
        <v xml:space="preserve"> </v>
      </c>
      <c r="N84" s="183"/>
      <c r="O84" s="183"/>
      <c r="P84" s="183"/>
      <c r="Q84" s="183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33" t="s">
        <v>116</v>
      </c>
      <c r="D86" s="234"/>
      <c r="E86" s="234"/>
      <c r="F86" s="234"/>
      <c r="G86" s="234"/>
      <c r="H86" s="112"/>
      <c r="I86" s="112"/>
      <c r="J86" s="112"/>
      <c r="K86" s="112"/>
      <c r="L86" s="112"/>
      <c r="M86" s="112"/>
      <c r="N86" s="233" t="s">
        <v>117</v>
      </c>
      <c r="O86" s="234"/>
      <c r="P86" s="234"/>
      <c r="Q86" s="234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20" t="s">
        <v>118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07">
        <f>N123</f>
        <v>0</v>
      </c>
      <c r="O88" s="235"/>
      <c r="P88" s="235"/>
      <c r="Q88" s="235"/>
      <c r="R88" s="35"/>
      <c r="AU88" s="17" t="s">
        <v>119</v>
      </c>
    </row>
    <row r="89" spans="2:47" s="6" customFormat="1" ht="24.95" customHeight="1">
      <c r="B89" s="121"/>
      <c r="C89" s="122"/>
      <c r="D89" s="123" t="s">
        <v>120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36">
        <f>N124</f>
        <v>0</v>
      </c>
      <c r="O89" s="237"/>
      <c r="P89" s="237"/>
      <c r="Q89" s="237"/>
      <c r="R89" s="124"/>
    </row>
    <row r="90" spans="2:47" s="7" customFormat="1" ht="19.899999999999999" customHeight="1">
      <c r="B90" s="125"/>
      <c r="C90" s="126"/>
      <c r="D90" s="100" t="s">
        <v>121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11">
        <f>N125</f>
        <v>0</v>
      </c>
      <c r="O90" s="238"/>
      <c r="P90" s="238"/>
      <c r="Q90" s="238"/>
      <c r="R90" s="127"/>
    </row>
    <row r="91" spans="2:47" s="7" customFormat="1" ht="19.899999999999999" customHeight="1">
      <c r="B91" s="125"/>
      <c r="C91" s="126"/>
      <c r="D91" s="100" t="s">
        <v>123</v>
      </c>
      <c r="E91" s="126"/>
      <c r="F91" s="126"/>
      <c r="G91" s="126"/>
      <c r="H91" s="126"/>
      <c r="I91" s="126"/>
      <c r="J91" s="126"/>
      <c r="K91" s="126"/>
      <c r="L91" s="126"/>
      <c r="M91" s="126"/>
      <c r="N91" s="211">
        <f>N129</f>
        <v>0</v>
      </c>
      <c r="O91" s="238"/>
      <c r="P91" s="238"/>
      <c r="Q91" s="238"/>
      <c r="R91" s="127"/>
    </row>
    <row r="92" spans="2:47" s="7" customFormat="1" ht="19.899999999999999" customHeight="1">
      <c r="B92" s="125"/>
      <c r="C92" s="126"/>
      <c r="D92" s="100" t="s">
        <v>124</v>
      </c>
      <c r="E92" s="126"/>
      <c r="F92" s="126"/>
      <c r="G92" s="126"/>
      <c r="H92" s="126"/>
      <c r="I92" s="126"/>
      <c r="J92" s="126"/>
      <c r="K92" s="126"/>
      <c r="L92" s="126"/>
      <c r="M92" s="126"/>
      <c r="N92" s="211">
        <f>N135</f>
        <v>0</v>
      </c>
      <c r="O92" s="238"/>
      <c r="P92" s="238"/>
      <c r="Q92" s="238"/>
      <c r="R92" s="127"/>
    </row>
    <row r="93" spans="2:47" s="7" customFormat="1" ht="19.899999999999999" customHeight="1">
      <c r="B93" s="125"/>
      <c r="C93" s="126"/>
      <c r="D93" s="100" t="s">
        <v>361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11">
        <f>N141</f>
        <v>0</v>
      </c>
      <c r="O93" s="238"/>
      <c r="P93" s="238"/>
      <c r="Q93" s="238"/>
      <c r="R93" s="127"/>
    </row>
    <row r="94" spans="2:47" s="7" customFormat="1" ht="19.899999999999999" customHeight="1">
      <c r="B94" s="125"/>
      <c r="C94" s="126"/>
      <c r="D94" s="100" t="s">
        <v>126</v>
      </c>
      <c r="E94" s="126"/>
      <c r="F94" s="126"/>
      <c r="G94" s="126"/>
      <c r="H94" s="126"/>
      <c r="I94" s="126"/>
      <c r="J94" s="126"/>
      <c r="K94" s="126"/>
      <c r="L94" s="126"/>
      <c r="M94" s="126"/>
      <c r="N94" s="211">
        <f>N143</f>
        <v>0</v>
      </c>
      <c r="O94" s="238"/>
      <c r="P94" s="238"/>
      <c r="Q94" s="238"/>
      <c r="R94" s="127"/>
    </row>
    <row r="95" spans="2:47" s="6" customFormat="1" ht="24.95" customHeight="1">
      <c r="B95" s="121"/>
      <c r="C95" s="122"/>
      <c r="D95" s="123" t="s">
        <v>362</v>
      </c>
      <c r="E95" s="122"/>
      <c r="F95" s="122"/>
      <c r="G95" s="122"/>
      <c r="H95" s="122"/>
      <c r="I95" s="122"/>
      <c r="J95" s="122"/>
      <c r="K95" s="122"/>
      <c r="L95" s="122"/>
      <c r="M95" s="122"/>
      <c r="N95" s="236">
        <f>N145</f>
        <v>0</v>
      </c>
      <c r="O95" s="237"/>
      <c r="P95" s="237"/>
      <c r="Q95" s="237"/>
      <c r="R95" s="124"/>
    </row>
    <row r="96" spans="2:47" s="6" customFormat="1" ht="21.75" customHeight="1">
      <c r="B96" s="121"/>
      <c r="C96" s="122"/>
      <c r="D96" s="123"/>
      <c r="E96" s="122"/>
      <c r="F96" s="122"/>
      <c r="G96" s="122"/>
      <c r="H96" s="122"/>
      <c r="I96" s="122"/>
      <c r="J96" s="122"/>
      <c r="K96" s="122"/>
      <c r="L96" s="122"/>
      <c r="M96" s="122"/>
      <c r="N96" s="239"/>
      <c r="O96" s="237"/>
      <c r="P96" s="237"/>
      <c r="Q96" s="237"/>
      <c r="R96" s="124"/>
    </row>
    <row r="97" spans="2:65" s="1" customFormat="1" ht="21.7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</row>
    <row r="98" spans="2:65" s="1" customFormat="1" ht="29.25" customHeight="1">
      <c r="B98" s="33"/>
      <c r="C98" s="120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235"/>
      <c r="O98" s="240"/>
      <c r="P98" s="240"/>
      <c r="Q98" s="240"/>
      <c r="R98" s="35"/>
      <c r="T98" s="128"/>
      <c r="U98" s="129"/>
    </row>
    <row r="99" spans="2:65" s="1" customFormat="1" ht="18" customHeight="1">
      <c r="B99" s="130"/>
      <c r="C99" s="131"/>
      <c r="D99" s="208"/>
      <c r="E99" s="241"/>
      <c r="F99" s="241"/>
      <c r="G99" s="241"/>
      <c r="H99" s="241"/>
      <c r="I99" s="131"/>
      <c r="J99" s="131"/>
      <c r="K99" s="131"/>
      <c r="L99" s="131"/>
      <c r="M99" s="131"/>
      <c r="N99" s="210"/>
      <c r="O99" s="242"/>
      <c r="P99" s="242"/>
      <c r="Q99" s="242"/>
      <c r="R99" s="133"/>
      <c r="S99" s="131"/>
      <c r="T99" s="134"/>
      <c r="U99" s="135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7"/>
      <c r="AZ99" s="136"/>
      <c r="BA99" s="136"/>
      <c r="BB99" s="136"/>
      <c r="BC99" s="136"/>
      <c r="BD99" s="136"/>
      <c r="BE99" s="138"/>
      <c r="BF99" s="138"/>
      <c r="BG99" s="138"/>
      <c r="BH99" s="138"/>
      <c r="BI99" s="138"/>
      <c r="BJ99" s="137"/>
      <c r="BK99" s="136"/>
      <c r="BL99" s="136"/>
      <c r="BM99" s="136"/>
    </row>
    <row r="100" spans="2:65" s="1" customFormat="1" ht="18" customHeight="1">
      <c r="B100" s="130"/>
      <c r="C100" s="131"/>
      <c r="D100" s="208"/>
      <c r="E100" s="241"/>
      <c r="F100" s="241"/>
      <c r="G100" s="241"/>
      <c r="H100" s="241"/>
      <c r="I100" s="131"/>
      <c r="J100" s="131"/>
      <c r="K100" s="131"/>
      <c r="L100" s="131"/>
      <c r="M100" s="131"/>
      <c r="N100" s="210"/>
      <c r="O100" s="242"/>
      <c r="P100" s="242"/>
      <c r="Q100" s="242"/>
      <c r="R100" s="133"/>
      <c r="S100" s="131"/>
      <c r="T100" s="134"/>
      <c r="U100" s="135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7"/>
      <c r="AZ100" s="136"/>
      <c r="BA100" s="136"/>
      <c r="BB100" s="136"/>
      <c r="BC100" s="136"/>
      <c r="BD100" s="136"/>
      <c r="BE100" s="138"/>
      <c r="BF100" s="138"/>
      <c r="BG100" s="138"/>
      <c r="BH100" s="138"/>
      <c r="BI100" s="138"/>
      <c r="BJ100" s="137"/>
      <c r="BK100" s="136"/>
      <c r="BL100" s="136"/>
      <c r="BM100" s="136"/>
    </row>
    <row r="101" spans="2:65" s="1" customFormat="1" ht="18" customHeight="1">
      <c r="B101" s="130"/>
      <c r="C101" s="131"/>
      <c r="D101" s="208"/>
      <c r="E101" s="241"/>
      <c r="F101" s="241"/>
      <c r="G101" s="241"/>
      <c r="H101" s="241"/>
      <c r="I101" s="131"/>
      <c r="J101" s="131"/>
      <c r="K101" s="131"/>
      <c r="L101" s="131"/>
      <c r="M101" s="131"/>
      <c r="N101" s="210"/>
      <c r="O101" s="242"/>
      <c r="P101" s="242"/>
      <c r="Q101" s="242"/>
      <c r="R101" s="133"/>
      <c r="S101" s="131"/>
      <c r="T101" s="134"/>
      <c r="U101" s="135"/>
      <c r="V101" s="136"/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7"/>
      <c r="AZ101" s="136"/>
      <c r="BA101" s="136"/>
      <c r="BB101" s="136"/>
      <c r="BC101" s="136"/>
      <c r="BD101" s="136"/>
      <c r="BE101" s="138"/>
      <c r="BF101" s="138"/>
      <c r="BG101" s="138"/>
      <c r="BH101" s="138"/>
      <c r="BI101" s="138"/>
      <c r="BJ101" s="137"/>
      <c r="BK101" s="136"/>
      <c r="BL101" s="136"/>
      <c r="BM101" s="136"/>
    </row>
    <row r="102" spans="2:65" s="1" customFormat="1" ht="18" customHeight="1">
      <c r="B102" s="130"/>
      <c r="C102" s="131"/>
      <c r="D102" s="208"/>
      <c r="E102" s="241"/>
      <c r="F102" s="241"/>
      <c r="G102" s="241"/>
      <c r="H102" s="241"/>
      <c r="I102" s="131"/>
      <c r="J102" s="131"/>
      <c r="K102" s="131"/>
      <c r="L102" s="131"/>
      <c r="M102" s="131"/>
      <c r="N102" s="210"/>
      <c r="O102" s="242"/>
      <c r="P102" s="242"/>
      <c r="Q102" s="242"/>
      <c r="R102" s="133"/>
      <c r="S102" s="131"/>
      <c r="T102" s="134"/>
      <c r="U102" s="135"/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7"/>
      <c r="AZ102" s="136"/>
      <c r="BA102" s="136"/>
      <c r="BB102" s="136"/>
      <c r="BC102" s="136"/>
      <c r="BD102" s="136"/>
      <c r="BE102" s="138"/>
      <c r="BF102" s="138"/>
      <c r="BG102" s="138"/>
      <c r="BH102" s="138"/>
      <c r="BI102" s="138"/>
      <c r="BJ102" s="137"/>
      <c r="BK102" s="136"/>
      <c r="BL102" s="136"/>
      <c r="BM102" s="136"/>
    </row>
    <row r="103" spans="2:65" s="1" customFormat="1" ht="18" customHeight="1">
      <c r="B103" s="130"/>
      <c r="C103" s="131"/>
      <c r="D103" s="208"/>
      <c r="E103" s="241"/>
      <c r="F103" s="241"/>
      <c r="G103" s="241"/>
      <c r="H103" s="241"/>
      <c r="I103" s="131"/>
      <c r="J103" s="131"/>
      <c r="K103" s="131"/>
      <c r="L103" s="131"/>
      <c r="M103" s="131"/>
      <c r="N103" s="210"/>
      <c r="O103" s="242"/>
      <c r="P103" s="242"/>
      <c r="Q103" s="242"/>
      <c r="R103" s="133"/>
      <c r="S103" s="131"/>
      <c r="T103" s="134"/>
      <c r="U103" s="135"/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7"/>
      <c r="AZ103" s="136"/>
      <c r="BA103" s="136"/>
      <c r="BB103" s="136"/>
      <c r="BC103" s="136"/>
      <c r="BD103" s="136"/>
      <c r="BE103" s="138"/>
      <c r="BF103" s="138"/>
      <c r="BG103" s="138"/>
      <c r="BH103" s="138"/>
      <c r="BI103" s="138"/>
      <c r="BJ103" s="137"/>
      <c r="BK103" s="136"/>
      <c r="BL103" s="136"/>
      <c r="BM103" s="136"/>
    </row>
    <row r="104" spans="2:65" s="1" customFormat="1" ht="18" customHeight="1">
      <c r="B104" s="130"/>
      <c r="C104" s="131"/>
      <c r="D104" s="132"/>
      <c r="E104" s="131"/>
      <c r="F104" s="131"/>
      <c r="G104" s="131"/>
      <c r="H104" s="131"/>
      <c r="I104" s="131"/>
      <c r="J104" s="131"/>
      <c r="K104" s="131"/>
      <c r="L104" s="131"/>
      <c r="M104" s="131"/>
      <c r="N104" s="210"/>
      <c r="O104" s="242"/>
      <c r="P104" s="242"/>
      <c r="Q104" s="242"/>
      <c r="R104" s="133"/>
      <c r="S104" s="131"/>
      <c r="T104" s="139"/>
      <c r="U104" s="140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7"/>
      <c r="AZ104" s="136"/>
      <c r="BA104" s="136"/>
      <c r="BB104" s="136"/>
      <c r="BC104" s="136"/>
      <c r="BD104" s="136"/>
      <c r="BE104" s="138"/>
      <c r="BF104" s="138"/>
      <c r="BG104" s="138"/>
      <c r="BH104" s="138"/>
      <c r="BI104" s="138"/>
      <c r="BJ104" s="137"/>
      <c r="BK104" s="136"/>
      <c r="BL104" s="136"/>
      <c r="BM104" s="136"/>
    </row>
    <row r="105" spans="2:65" s="1" customFormat="1"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spans="2:65" s="1" customFormat="1" ht="29.25" customHeight="1">
      <c r="B106" s="33"/>
      <c r="C106" s="111" t="s">
        <v>104</v>
      </c>
      <c r="D106" s="112"/>
      <c r="E106" s="112"/>
      <c r="F106" s="112"/>
      <c r="G106" s="112"/>
      <c r="H106" s="112"/>
      <c r="I106" s="112"/>
      <c r="J106" s="112"/>
      <c r="K106" s="112"/>
      <c r="L106" s="212">
        <f>ROUND(SUM(N88+N98),2)</f>
        <v>0</v>
      </c>
      <c r="M106" s="212"/>
      <c r="N106" s="212"/>
      <c r="O106" s="212"/>
      <c r="P106" s="212"/>
      <c r="Q106" s="212"/>
      <c r="R106" s="35"/>
    </row>
    <row r="107" spans="2:65" s="1" customFormat="1" ht="6.95" customHeight="1"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9"/>
    </row>
    <row r="111" spans="2:65" s="1" customFormat="1" ht="6.95" customHeight="1"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2"/>
    </row>
    <row r="112" spans="2:65" s="1" customFormat="1" ht="36.950000000000003" customHeight="1">
      <c r="B112" s="33"/>
      <c r="C112" s="179" t="s">
        <v>127</v>
      </c>
      <c r="D112" s="224"/>
      <c r="E112" s="224"/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35"/>
    </row>
    <row r="113" spans="2:65" s="1" customFormat="1" ht="6.95" customHeight="1"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spans="2:65" s="1" customFormat="1" ht="30" customHeight="1">
      <c r="B114" s="33"/>
      <c r="C114" s="29" t="s">
        <v>19</v>
      </c>
      <c r="D114" s="34"/>
      <c r="E114" s="34"/>
      <c r="F114" s="222" t="str">
        <f>F6</f>
        <v>Úprava technologie ÚT v předávací stanici na ul. V Zálomu 1, Ostrava-Zábřeh</v>
      </c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34"/>
      <c r="R114" s="35"/>
    </row>
    <row r="115" spans="2:65" s="1" customFormat="1" ht="36.950000000000003" customHeight="1">
      <c r="B115" s="33"/>
      <c r="C115" s="67" t="s">
        <v>112</v>
      </c>
      <c r="D115" s="34"/>
      <c r="E115" s="34"/>
      <c r="F115" s="215" t="str">
        <f>F7</f>
        <v>Ova_VZálomu_otop - Montáž otopná voda</v>
      </c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34"/>
      <c r="R115" s="35"/>
    </row>
    <row r="116" spans="2:65" s="1" customFormat="1" ht="6.95" customHeight="1"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spans="2:65" s="1" customFormat="1" ht="18" customHeight="1">
      <c r="B117" s="33"/>
      <c r="C117" s="29" t="s">
        <v>23</v>
      </c>
      <c r="D117" s="34"/>
      <c r="E117" s="34"/>
      <c r="F117" s="27" t="str">
        <f>F9</f>
        <v>Ostrava-Zábřeh</v>
      </c>
      <c r="G117" s="34"/>
      <c r="H117" s="34"/>
      <c r="I117" s="34"/>
      <c r="J117" s="34"/>
      <c r="K117" s="29" t="s">
        <v>25</v>
      </c>
      <c r="L117" s="34"/>
      <c r="M117" s="226" t="str">
        <f>IF(O9="","",O9)</f>
        <v>13. 6. 2017</v>
      </c>
      <c r="N117" s="226"/>
      <c r="O117" s="226"/>
      <c r="P117" s="226"/>
      <c r="Q117" s="34"/>
      <c r="R117" s="35"/>
    </row>
    <row r="118" spans="2:65" s="1" customFormat="1" ht="6.95" customHeight="1"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spans="2:65" s="1" customFormat="1" ht="15">
      <c r="B119" s="33"/>
      <c r="C119" s="29" t="s">
        <v>27</v>
      </c>
      <c r="D119" s="34"/>
      <c r="E119" s="34"/>
      <c r="F119" s="27" t="str">
        <f>E12</f>
        <v xml:space="preserve"> </v>
      </c>
      <c r="G119" s="34"/>
      <c r="H119" s="34"/>
      <c r="I119" s="34"/>
      <c r="J119" s="34"/>
      <c r="K119" s="29" t="s">
        <v>32</v>
      </c>
      <c r="L119" s="34"/>
      <c r="M119" s="183" t="str">
        <f>E18</f>
        <v xml:space="preserve"> </v>
      </c>
      <c r="N119" s="183"/>
      <c r="O119" s="183"/>
      <c r="P119" s="183"/>
      <c r="Q119" s="183"/>
      <c r="R119" s="35"/>
    </row>
    <row r="120" spans="2:65" s="1" customFormat="1" ht="14.45" customHeight="1">
      <c r="B120" s="33"/>
      <c r="C120" s="29" t="s">
        <v>31</v>
      </c>
      <c r="D120" s="34"/>
      <c r="E120" s="34"/>
      <c r="F120" s="27" t="str">
        <f>IF(E15="","",E15)</f>
        <v xml:space="preserve"> </v>
      </c>
      <c r="G120" s="34"/>
      <c r="H120" s="34"/>
      <c r="I120" s="34"/>
      <c r="J120" s="34"/>
      <c r="K120" s="29" t="s">
        <v>34</v>
      </c>
      <c r="L120" s="34"/>
      <c r="M120" s="183" t="str">
        <f>E21</f>
        <v xml:space="preserve"> </v>
      </c>
      <c r="N120" s="183"/>
      <c r="O120" s="183"/>
      <c r="P120" s="183"/>
      <c r="Q120" s="183"/>
      <c r="R120" s="35"/>
    </row>
    <row r="121" spans="2:65" s="1" customFormat="1" ht="10.35" customHeight="1"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pans="2:65" s="8" customFormat="1" ht="29.25" customHeight="1">
      <c r="B122" s="141"/>
      <c r="C122" s="142" t="s">
        <v>128</v>
      </c>
      <c r="D122" s="143" t="s">
        <v>129</v>
      </c>
      <c r="E122" s="143" t="s">
        <v>57</v>
      </c>
      <c r="F122" s="243" t="s">
        <v>130</v>
      </c>
      <c r="G122" s="243"/>
      <c r="H122" s="243"/>
      <c r="I122" s="243"/>
      <c r="J122" s="143" t="s">
        <v>131</v>
      </c>
      <c r="K122" s="143" t="s">
        <v>132</v>
      </c>
      <c r="L122" s="244" t="s">
        <v>133</v>
      </c>
      <c r="M122" s="244"/>
      <c r="N122" s="243" t="s">
        <v>117</v>
      </c>
      <c r="O122" s="243"/>
      <c r="P122" s="243"/>
      <c r="Q122" s="245"/>
      <c r="R122" s="144"/>
      <c r="T122" s="74" t="s">
        <v>134</v>
      </c>
      <c r="U122" s="75" t="s">
        <v>39</v>
      </c>
      <c r="V122" s="75" t="s">
        <v>135</v>
      </c>
      <c r="W122" s="75" t="s">
        <v>136</v>
      </c>
      <c r="X122" s="75" t="s">
        <v>137</v>
      </c>
      <c r="Y122" s="75" t="s">
        <v>138</v>
      </c>
      <c r="Z122" s="75" t="s">
        <v>139</v>
      </c>
      <c r="AA122" s="76" t="s">
        <v>140</v>
      </c>
    </row>
    <row r="123" spans="2:65" s="1" customFormat="1" ht="29.25" customHeight="1">
      <c r="B123" s="33"/>
      <c r="C123" s="78" t="s">
        <v>114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259">
        <f>BK123</f>
        <v>0</v>
      </c>
      <c r="O123" s="260"/>
      <c r="P123" s="260"/>
      <c r="Q123" s="260"/>
      <c r="R123" s="35"/>
      <c r="T123" s="77"/>
      <c r="U123" s="49"/>
      <c r="V123" s="49"/>
      <c r="W123" s="145">
        <f>W124+W145+W148</f>
        <v>0</v>
      </c>
      <c r="X123" s="49"/>
      <c r="Y123" s="145">
        <f>Y124+Y145+Y148</f>
        <v>0.15558</v>
      </c>
      <c r="Z123" s="49"/>
      <c r="AA123" s="146">
        <f>AA124+AA145+AA148</f>
        <v>0</v>
      </c>
      <c r="AT123" s="17" t="s">
        <v>74</v>
      </c>
      <c r="AU123" s="17" t="s">
        <v>119</v>
      </c>
      <c r="BK123" s="147">
        <f>BK124+BK145+BK148</f>
        <v>0</v>
      </c>
    </row>
    <row r="124" spans="2:65" s="9" customFormat="1" ht="37.35" customHeight="1">
      <c r="B124" s="148"/>
      <c r="C124" s="149"/>
      <c r="D124" s="150" t="s">
        <v>120</v>
      </c>
      <c r="E124" s="150"/>
      <c r="F124" s="150"/>
      <c r="G124" s="150"/>
      <c r="H124" s="150"/>
      <c r="I124" s="150"/>
      <c r="J124" s="150"/>
      <c r="K124" s="150"/>
      <c r="L124" s="150"/>
      <c r="M124" s="150"/>
      <c r="N124" s="239">
        <f>BK124</f>
        <v>0</v>
      </c>
      <c r="O124" s="236"/>
      <c r="P124" s="236"/>
      <c r="Q124" s="236"/>
      <c r="R124" s="151"/>
      <c r="T124" s="152"/>
      <c r="U124" s="149"/>
      <c r="V124" s="149"/>
      <c r="W124" s="153">
        <f>W125+W129+W135+W141+W143</f>
        <v>0</v>
      </c>
      <c r="X124" s="149"/>
      <c r="Y124" s="153">
        <f>Y125+Y129+Y135+Y141+Y143</f>
        <v>0.15558</v>
      </c>
      <c r="Z124" s="149"/>
      <c r="AA124" s="154">
        <f>AA125+AA129+AA135+AA141+AA143</f>
        <v>0</v>
      </c>
      <c r="AR124" s="155" t="s">
        <v>110</v>
      </c>
      <c r="AT124" s="156" t="s">
        <v>74</v>
      </c>
      <c r="AU124" s="156" t="s">
        <v>75</v>
      </c>
      <c r="AY124" s="155" t="s">
        <v>141</v>
      </c>
      <c r="BK124" s="157">
        <f>BK125+BK129+BK135+BK141+BK143</f>
        <v>0</v>
      </c>
    </row>
    <row r="125" spans="2:65" s="9" customFormat="1" ht="19.899999999999999" customHeight="1">
      <c r="B125" s="148"/>
      <c r="C125" s="149"/>
      <c r="D125" s="158" t="s">
        <v>121</v>
      </c>
      <c r="E125" s="158"/>
      <c r="F125" s="158"/>
      <c r="G125" s="158"/>
      <c r="H125" s="158"/>
      <c r="I125" s="158"/>
      <c r="J125" s="158"/>
      <c r="K125" s="158"/>
      <c r="L125" s="158"/>
      <c r="M125" s="158"/>
      <c r="N125" s="261">
        <f>BK125</f>
        <v>0</v>
      </c>
      <c r="O125" s="262"/>
      <c r="P125" s="262"/>
      <c r="Q125" s="262"/>
      <c r="R125" s="151"/>
      <c r="T125" s="152"/>
      <c r="U125" s="149"/>
      <c r="V125" s="149"/>
      <c r="W125" s="153">
        <f>SUM(W126:W128)</f>
        <v>0</v>
      </c>
      <c r="X125" s="149"/>
      <c r="Y125" s="153">
        <f>SUM(Y126:Y128)</f>
        <v>8.0000000000000002E-3</v>
      </c>
      <c r="Z125" s="149"/>
      <c r="AA125" s="154">
        <f>SUM(AA126:AA128)</f>
        <v>0</v>
      </c>
      <c r="AR125" s="155" t="s">
        <v>110</v>
      </c>
      <c r="AT125" s="156" t="s">
        <v>74</v>
      </c>
      <c r="AU125" s="156" t="s">
        <v>83</v>
      </c>
      <c r="AY125" s="155" t="s">
        <v>141</v>
      </c>
      <c r="BK125" s="157">
        <f>SUM(BK126:BK128)</f>
        <v>0</v>
      </c>
    </row>
    <row r="126" spans="2:65" s="1" customFormat="1" ht="31.5" customHeight="1">
      <c r="B126" s="130"/>
      <c r="C126" s="159" t="s">
        <v>83</v>
      </c>
      <c r="D126" s="159" t="s">
        <v>143</v>
      </c>
      <c r="E126" s="160" t="s">
        <v>144</v>
      </c>
      <c r="F126" s="246" t="s">
        <v>145</v>
      </c>
      <c r="G126" s="246"/>
      <c r="H126" s="246"/>
      <c r="I126" s="246"/>
      <c r="J126" s="161" t="s">
        <v>146</v>
      </c>
      <c r="K126" s="162">
        <v>8</v>
      </c>
      <c r="L126" s="247">
        <v>0</v>
      </c>
      <c r="M126" s="247"/>
      <c r="N126" s="248">
        <f>ROUND(L126*K126,2)</f>
        <v>0</v>
      </c>
      <c r="O126" s="248"/>
      <c r="P126" s="248"/>
      <c r="Q126" s="248"/>
      <c r="R126" s="133"/>
      <c r="T126" s="163" t="s">
        <v>5</v>
      </c>
      <c r="U126" s="42" t="s">
        <v>40</v>
      </c>
      <c r="V126" s="34"/>
      <c r="W126" s="164">
        <f>V126*K126</f>
        <v>0</v>
      </c>
      <c r="X126" s="164">
        <v>0</v>
      </c>
      <c r="Y126" s="164">
        <f>X126*K126</f>
        <v>0</v>
      </c>
      <c r="Z126" s="164">
        <v>0</v>
      </c>
      <c r="AA126" s="165">
        <f>Z126*K126</f>
        <v>0</v>
      </c>
      <c r="AR126" s="17" t="s">
        <v>147</v>
      </c>
      <c r="AT126" s="17" t="s">
        <v>143</v>
      </c>
      <c r="AU126" s="17" t="s">
        <v>110</v>
      </c>
      <c r="AY126" s="17" t="s">
        <v>141</v>
      </c>
      <c r="BE126" s="104">
        <f>IF(U126="základní",N126,0)</f>
        <v>0</v>
      </c>
      <c r="BF126" s="104">
        <f>IF(U126="snížená",N126,0)</f>
        <v>0</v>
      </c>
      <c r="BG126" s="104">
        <f>IF(U126="zákl. přenesená",N126,0)</f>
        <v>0</v>
      </c>
      <c r="BH126" s="104">
        <f>IF(U126="sníž. přenesená",N126,0)</f>
        <v>0</v>
      </c>
      <c r="BI126" s="104">
        <f>IF(U126="nulová",N126,0)</f>
        <v>0</v>
      </c>
      <c r="BJ126" s="17" t="s">
        <v>83</v>
      </c>
      <c r="BK126" s="104">
        <f>ROUND(L126*K126,2)</f>
        <v>0</v>
      </c>
      <c r="BL126" s="17" t="s">
        <v>147</v>
      </c>
      <c r="BM126" s="17" t="s">
        <v>363</v>
      </c>
    </row>
    <row r="127" spans="2:65" s="1" customFormat="1" ht="22.5" customHeight="1">
      <c r="B127" s="130"/>
      <c r="C127" s="166" t="s">
        <v>110</v>
      </c>
      <c r="D127" s="166" t="s">
        <v>150</v>
      </c>
      <c r="E127" s="167" t="s">
        <v>291</v>
      </c>
      <c r="F127" s="249" t="s">
        <v>364</v>
      </c>
      <c r="G127" s="249"/>
      <c r="H127" s="249"/>
      <c r="I127" s="249"/>
      <c r="J127" s="168" t="s">
        <v>146</v>
      </c>
      <c r="K127" s="169">
        <v>8</v>
      </c>
      <c r="L127" s="250">
        <v>0</v>
      </c>
      <c r="M127" s="250"/>
      <c r="N127" s="251">
        <f>ROUND(L127*K127,2)</f>
        <v>0</v>
      </c>
      <c r="O127" s="248"/>
      <c r="P127" s="248"/>
      <c r="Q127" s="248"/>
      <c r="R127" s="133"/>
      <c r="T127" s="163" t="s">
        <v>5</v>
      </c>
      <c r="U127" s="42" t="s">
        <v>40</v>
      </c>
      <c r="V127" s="34"/>
      <c r="W127" s="164">
        <f>V127*K127</f>
        <v>0</v>
      </c>
      <c r="X127" s="164">
        <v>1E-3</v>
      </c>
      <c r="Y127" s="164">
        <f>X127*K127</f>
        <v>8.0000000000000002E-3</v>
      </c>
      <c r="Z127" s="164">
        <v>0</v>
      </c>
      <c r="AA127" s="165">
        <f>Z127*K127</f>
        <v>0</v>
      </c>
      <c r="AR127" s="17" t="s">
        <v>153</v>
      </c>
      <c r="AT127" s="17" t="s">
        <v>150</v>
      </c>
      <c r="AU127" s="17" t="s">
        <v>110</v>
      </c>
      <c r="AY127" s="17" t="s">
        <v>141</v>
      </c>
      <c r="BE127" s="104">
        <f>IF(U127="základní",N127,0)</f>
        <v>0</v>
      </c>
      <c r="BF127" s="104">
        <f>IF(U127="snížená",N127,0)</f>
        <v>0</v>
      </c>
      <c r="BG127" s="104">
        <f>IF(U127="zákl. přenesená",N127,0)</f>
        <v>0</v>
      </c>
      <c r="BH127" s="104">
        <f>IF(U127="sníž. přenesená",N127,0)</f>
        <v>0</v>
      </c>
      <c r="BI127" s="104">
        <f>IF(U127="nulová",N127,0)</f>
        <v>0</v>
      </c>
      <c r="BJ127" s="17" t="s">
        <v>83</v>
      </c>
      <c r="BK127" s="104">
        <f>ROUND(L127*K127,2)</f>
        <v>0</v>
      </c>
      <c r="BL127" s="17" t="s">
        <v>147</v>
      </c>
      <c r="BM127" s="17" t="s">
        <v>365</v>
      </c>
    </row>
    <row r="128" spans="2:65" s="1" customFormat="1" ht="31.5" customHeight="1">
      <c r="B128" s="130"/>
      <c r="C128" s="159" t="s">
        <v>299</v>
      </c>
      <c r="D128" s="159" t="s">
        <v>143</v>
      </c>
      <c r="E128" s="160" t="s">
        <v>160</v>
      </c>
      <c r="F128" s="246" t="s">
        <v>161</v>
      </c>
      <c r="G128" s="246"/>
      <c r="H128" s="246"/>
      <c r="I128" s="246"/>
      <c r="J128" s="161" t="s">
        <v>162</v>
      </c>
      <c r="K128" s="162">
        <v>8.0000000000000002E-3</v>
      </c>
      <c r="L128" s="247">
        <v>0</v>
      </c>
      <c r="M128" s="247"/>
      <c r="N128" s="248">
        <f>ROUND(L128*K128,2)</f>
        <v>0</v>
      </c>
      <c r="O128" s="248"/>
      <c r="P128" s="248"/>
      <c r="Q128" s="248"/>
      <c r="R128" s="133"/>
      <c r="T128" s="163" t="s">
        <v>5</v>
      </c>
      <c r="U128" s="42" t="s">
        <v>40</v>
      </c>
      <c r="V128" s="34"/>
      <c r="W128" s="164">
        <f>V128*K128</f>
        <v>0</v>
      </c>
      <c r="X128" s="164">
        <v>0</v>
      </c>
      <c r="Y128" s="164">
        <f>X128*K128</f>
        <v>0</v>
      </c>
      <c r="Z128" s="164">
        <v>0</v>
      </c>
      <c r="AA128" s="165">
        <f>Z128*K128</f>
        <v>0</v>
      </c>
      <c r="AR128" s="17" t="s">
        <v>147</v>
      </c>
      <c r="AT128" s="17" t="s">
        <v>143</v>
      </c>
      <c r="AU128" s="17" t="s">
        <v>110</v>
      </c>
      <c r="AY128" s="17" t="s">
        <v>141</v>
      </c>
      <c r="BE128" s="104">
        <f>IF(U128="základní",N128,0)</f>
        <v>0</v>
      </c>
      <c r="BF128" s="104">
        <f>IF(U128="snížená",N128,0)</f>
        <v>0</v>
      </c>
      <c r="BG128" s="104">
        <f>IF(U128="zákl. přenesená",N128,0)</f>
        <v>0</v>
      </c>
      <c r="BH128" s="104">
        <f>IF(U128="sníž. přenesená",N128,0)</f>
        <v>0</v>
      </c>
      <c r="BI128" s="104">
        <f>IF(U128="nulová",N128,0)</f>
        <v>0</v>
      </c>
      <c r="BJ128" s="17" t="s">
        <v>83</v>
      </c>
      <c r="BK128" s="104">
        <f>ROUND(L128*K128,2)</f>
        <v>0</v>
      </c>
      <c r="BL128" s="17" t="s">
        <v>147</v>
      </c>
      <c r="BM128" s="17" t="s">
        <v>366</v>
      </c>
    </row>
    <row r="129" spans="2:65" s="9" customFormat="1" ht="29.85" customHeight="1">
      <c r="B129" s="148"/>
      <c r="C129" s="149"/>
      <c r="D129" s="158" t="s">
        <v>123</v>
      </c>
      <c r="E129" s="158"/>
      <c r="F129" s="158"/>
      <c r="G129" s="158"/>
      <c r="H129" s="158"/>
      <c r="I129" s="158"/>
      <c r="J129" s="158"/>
      <c r="K129" s="158"/>
      <c r="L129" s="158"/>
      <c r="M129" s="158"/>
      <c r="N129" s="252">
        <f>BK129</f>
        <v>0</v>
      </c>
      <c r="O129" s="253"/>
      <c r="P129" s="253"/>
      <c r="Q129" s="253"/>
      <c r="R129" s="151"/>
      <c r="T129" s="152"/>
      <c r="U129" s="149"/>
      <c r="V129" s="149"/>
      <c r="W129" s="153">
        <f>SUM(W130:W134)</f>
        <v>0</v>
      </c>
      <c r="X129" s="149"/>
      <c r="Y129" s="153">
        <f>SUM(Y130:Y134)</f>
        <v>9.2520000000000005E-2</v>
      </c>
      <c r="Z129" s="149"/>
      <c r="AA129" s="154">
        <f>SUM(AA130:AA134)</f>
        <v>0</v>
      </c>
      <c r="AR129" s="155" t="s">
        <v>110</v>
      </c>
      <c r="AT129" s="156" t="s">
        <v>74</v>
      </c>
      <c r="AU129" s="156" t="s">
        <v>83</v>
      </c>
      <c r="AY129" s="155" t="s">
        <v>141</v>
      </c>
      <c r="BK129" s="157">
        <f>SUM(BK130:BK134)</f>
        <v>0</v>
      </c>
    </row>
    <row r="130" spans="2:65" s="1" customFormat="1" ht="31.5" customHeight="1">
      <c r="B130" s="130"/>
      <c r="C130" s="159" t="s">
        <v>303</v>
      </c>
      <c r="D130" s="159" t="s">
        <v>143</v>
      </c>
      <c r="E130" s="160" t="s">
        <v>304</v>
      </c>
      <c r="F130" s="246" t="s">
        <v>305</v>
      </c>
      <c r="G130" s="246"/>
      <c r="H130" s="246"/>
      <c r="I130" s="246"/>
      <c r="J130" s="161" t="s">
        <v>146</v>
      </c>
      <c r="K130" s="162">
        <v>8</v>
      </c>
      <c r="L130" s="247">
        <v>0</v>
      </c>
      <c r="M130" s="247"/>
      <c r="N130" s="248">
        <f>ROUND(L130*K130,2)</f>
        <v>0</v>
      </c>
      <c r="O130" s="248"/>
      <c r="P130" s="248"/>
      <c r="Q130" s="248"/>
      <c r="R130" s="133"/>
      <c r="T130" s="163" t="s">
        <v>5</v>
      </c>
      <c r="U130" s="42" t="s">
        <v>40</v>
      </c>
      <c r="V130" s="34"/>
      <c r="W130" s="164">
        <f>V130*K130</f>
        <v>0</v>
      </c>
      <c r="X130" s="164">
        <v>1.0370000000000001E-2</v>
      </c>
      <c r="Y130" s="164">
        <f>X130*K130</f>
        <v>8.2960000000000006E-2</v>
      </c>
      <c r="Z130" s="164">
        <v>0</v>
      </c>
      <c r="AA130" s="165">
        <f>Z130*K130</f>
        <v>0</v>
      </c>
      <c r="AR130" s="17" t="s">
        <v>147</v>
      </c>
      <c r="AT130" s="17" t="s">
        <v>143</v>
      </c>
      <c r="AU130" s="17" t="s">
        <v>110</v>
      </c>
      <c r="AY130" s="17" t="s">
        <v>141</v>
      </c>
      <c r="BE130" s="104">
        <f>IF(U130="základní",N130,0)</f>
        <v>0</v>
      </c>
      <c r="BF130" s="104">
        <f>IF(U130="snížená",N130,0)</f>
        <v>0</v>
      </c>
      <c r="BG130" s="104">
        <f>IF(U130="zákl. přenesená",N130,0)</f>
        <v>0</v>
      </c>
      <c r="BH130" s="104">
        <f>IF(U130="sníž. přenesená",N130,0)</f>
        <v>0</v>
      </c>
      <c r="BI130" s="104">
        <f>IF(U130="nulová",N130,0)</f>
        <v>0</v>
      </c>
      <c r="BJ130" s="17" t="s">
        <v>83</v>
      </c>
      <c r="BK130" s="104">
        <f>ROUND(L130*K130,2)</f>
        <v>0</v>
      </c>
      <c r="BL130" s="17" t="s">
        <v>147</v>
      </c>
      <c r="BM130" s="17" t="s">
        <v>367</v>
      </c>
    </row>
    <row r="131" spans="2:65" s="1" customFormat="1" ht="44.25" customHeight="1">
      <c r="B131" s="130"/>
      <c r="C131" s="159" t="s">
        <v>307</v>
      </c>
      <c r="D131" s="159" t="s">
        <v>143</v>
      </c>
      <c r="E131" s="160" t="s">
        <v>308</v>
      </c>
      <c r="F131" s="246" t="s">
        <v>309</v>
      </c>
      <c r="G131" s="246"/>
      <c r="H131" s="246"/>
      <c r="I131" s="246"/>
      <c r="J131" s="161" t="s">
        <v>184</v>
      </c>
      <c r="K131" s="162">
        <v>2</v>
      </c>
      <c r="L131" s="247">
        <v>0</v>
      </c>
      <c r="M131" s="247"/>
      <c r="N131" s="248">
        <f>ROUND(L131*K131,2)</f>
        <v>0</v>
      </c>
      <c r="O131" s="248"/>
      <c r="P131" s="248"/>
      <c r="Q131" s="248"/>
      <c r="R131" s="133"/>
      <c r="T131" s="163" t="s">
        <v>5</v>
      </c>
      <c r="U131" s="42" t="s">
        <v>40</v>
      </c>
      <c r="V131" s="34"/>
      <c r="W131" s="164">
        <f>V131*K131</f>
        <v>0</v>
      </c>
      <c r="X131" s="164">
        <v>0</v>
      </c>
      <c r="Y131" s="164">
        <f>X131*K131</f>
        <v>0</v>
      </c>
      <c r="Z131" s="164">
        <v>0</v>
      </c>
      <c r="AA131" s="165">
        <f>Z131*K131</f>
        <v>0</v>
      </c>
      <c r="AR131" s="17" t="s">
        <v>147</v>
      </c>
      <c r="AT131" s="17" t="s">
        <v>143</v>
      </c>
      <c r="AU131" s="17" t="s">
        <v>110</v>
      </c>
      <c r="AY131" s="17" t="s">
        <v>141</v>
      </c>
      <c r="BE131" s="104">
        <f>IF(U131="základní",N131,0)</f>
        <v>0</v>
      </c>
      <c r="BF131" s="104">
        <f>IF(U131="snížená",N131,0)</f>
        <v>0</v>
      </c>
      <c r="BG131" s="104">
        <f>IF(U131="zákl. přenesená",N131,0)</f>
        <v>0</v>
      </c>
      <c r="BH131" s="104">
        <f>IF(U131="sníž. přenesená",N131,0)</f>
        <v>0</v>
      </c>
      <c r="BI131" s="104">
        <f>IF(U131="nulová",N131,0)</f>
        <v>0</v>
      </c>
      <c r="BJ131" s="17" t="s">
        <v>83</v>
      </c>
      <c r="BK131" s="104">
        <f>ROUND(L131*K131,2)</f>
        <v>0</v>
      </c>
      <c r="BL131" s="17" t="s">
        <v>147</v>
      </c>
      <c r="BM131" s="17" t="s">
        <v>368</v>
      </c>
    </row>
    <row r="132" spans="2:65" s="1" customFormat="1" ht="44.25" customHeight="1">
      <c r="B132" s="130"/>
      <c r="C132" s="159" t="s">
        <v>194</v>
      </c>
      <c r="D132" s="159" t="s">
        <v>143</v>
      </c>
      <c r="E132" s="160" t="s">
        <v>369</v>
      </c>
      <c r="F132" s="246" t="s">
        <v>370</v>
      </c>
      <c r="G132" s="246"/>
      <c r="H132" s="246"/>
      <c r="I132" s="246"/>
      <c r="J132" s="161" t="s">
        <v>184</v>
      </c>
      <c r="K132" s="162">
        <v>2</v>
      </c>
      <c r="L132" s="247">
        <v>0</v>
      </c>
      <c r="M132" s="247"/>
      <c r="N132" s="248">
        <f>ROUND(L132*K132,2)</f>
        <v>0</v>
      </c>
      <c r="O132" s="248"/>
      <c r="P132" s="248"/>
      <c r="Q132" s="248"/>
      <c r="R132" s="133"/>
      <c r="T132" s="163" t="s">
        <v>5</v>
      </c>
      <c r="U132" s="42" t="s">
        <v>40</v>
      </c>
      <c r="V132" s="34"/>
      <c r="W132" s="164">
        <f>V132*K132</f>
        <v>0</v>
      </c>
      <c r="X132" s="164">
        <v>4.7800000000000004E-3</v>
      </c>
      <c r="Y132" s="164">
        <f>X132*K132</f>
        <v>9.5600000000000008E-3</v>
      </c>
      <c r="Z132" s="164">
        <v>0</v>
      </c>
      <c r="AA132" s="165">
        <f>Z132*K132</f>
        <v>0</v>
      </c>
      <c r="AR132" s="17" t="s">
        <v>147</v>
      </c>
      <c r="AT132" s="17" t="s">
        <v>143</v>
      </c>
      <c r="AU132" s="17" t="s">
        <v>110</v>
      </c>
      <c r="AY132" s="17" t="s">
        <v>141</v>
      </c>
      <c r="BE132" s="104">
        <f>IF(U132="základní",N132,0)</f>
        <v>0</v>
      </c>
      <c r="BF132" s="104">
        <f>IF(U132="snížená",N132,0)</f>
        <v>0</v>
      </c>
      <c r="BG132" s="104">
        <f>IF(U132="zákl. přenesená",N132,0)</f>
        <v>0</v>
      </c>
      <c r="BH132" s="104">
        <f>IF(U132="sníž. přenesená",N132,0)</f>
        <v>0</v>
      </c>
      <c r="BI132" s="104">
        <f>IF(U132="nulová",N132,0)</f>
        <v>0</v>
      </c>
      <c r="BJ132" s="17" t="s">
        <v>83</v>
      </c>
      <c r="BK132" s="104">
        <f>ROUND(L132*K132,2)</f>
        <v>0</v>
      </c>
      <c r="BL132" s="17" t="s">
        <v>147</v>
      </c>
      <c r="BM132" s="17" t="s">
        <v>371</v>
      </c>
    </row>
    <row r="133" spans="2:65" s="1" customFormat="1" ht="31.5" customHeight="1">
      <c r="B133" s="130"/>
      <c r="C133" s="159" t="s">
        <v>311</v>
      </c>
      <c r="D133" s="159" t="s">
        <v>143</v>
      </c>
      <c r="E133" s="160" t="s">
        <v>312</v>
      </c>
      <c r="F133" s="246" t="s">
        <v>313</v>
      </c>
      <c r="G133" s="246"/>
      <c r="H133" s="246"/>
      <c r="I133" s="246"/>
      <c r="J133" s="161" t="s">
        <v>146</v>
      </c>
      <c r="K133" s="162">
        <v>8</v>
      </c>
      <c r="L133" s="247">
        <v>0</v>
      </c>
      <c r="M133" s="247"/>
      <c r="N133" s="248">
        <f>ROUND(L133*K133,2)</f>
        <v>0</v>
      </c>
      <c r="O133" s="248"/>
      <c r="P133" s="248"/>
      <c r="Q133" s="248"/>
      <c r="R133" s="133"/>
      <c r="T133" s="163" t="s">
        <v>5</v>
      </c>
      <c r="U133" s="42" t="s">
        <v>40</v>
      </c>
      <c r="V133" s="34"/>
      <c r="W133" s="164">
        <f>V133*K133</f>
        <v>0</v>
      </c>
      <c r="X133" s="164">
        <v>0</v>
      </c>
      <c r="Y133" s="164">
        <f>X133*K133</f>
        <v>0</v>
      </c>
      <c r="Z133" s="164">
        <v>0</v>
      </c>
      <c r="AA133" s="165">
        <f>Z133*K133</f>
        <v>0</v>
      </c>
      <c r="AR133" s="17" t="s">
        <v>147</v>
      </c>
      <c r="AT133" s="17" t="s">
        <v>143</v>
      </c>
      <c r="AU133" s="17" t="s">
        <v>110</v>
      </c>
      <c r="AY133" s="17" t="s">
        <v>141</v>
      </c>
      <c r="BE133" s="104">
        <f>IF(U133="základní",N133,0)</f>
        <v>0</v>
      </c>
      <c r="BF133" s="104">
        <f>IF(U133="snížená",N133,0)</f>
        <v>0</v>
      </c>
      <c r="BG133" s="104">
        <f>IF(U133="zákl. přenesená",N133,0)</f>
        <v>0</v>
      </c>
      <c r="BH133" s="104">
        <f>IF(U133="sníž. přenesená",N133,0)</f>
        <v>0</v>
      </c>
      <c r="BI133" s="104">
        <f>IF(U133="nulová",N133,0)</f>
        <v>0</v>
      </c>
      <c r="BJ133" s="17" t="s">
        <v>83</v>
      </c>
      <c r="BK133" s="104">
        <f>ROUND(L133*K133,2)</f>
        <v>0</v>
      </c>
      <c r="BL133" s="17" t="s">
        <v>147</v>
      </c>
      <c r="BM133" s="17" t="s">
        <v>372</v>
      </c>
    </row>
    <row r="134" spans="2:65" s="1" customFormat="1" ht="31.5" customHeight="1">
      <c r="B134" s="130"/>
      <c r="C134" s="159" t="s">
        <v>318</v>
      </c>
      <c r="D134" s="159" t="s">
        <v>143</v>
      </c>
      <c r="E134" s="160" t="s">
        <v>206</v>
      </c>
      <c r="F134" s="246" t="s">
        <v>207</v>
      </c>
      <c r="G134" s="246"/>
      <c r="H134" s="246"/>
      <c r="I134" s="246"/>
      <c r="J134" s="161" t="s">
        <v>162</v>
      </c>
      <c r="K134" s="162">
        <v>9.2999999999999999E-2</v>
      </c>
      <c r="L134" s="247">
        <v>0</v>
      </c>
      <c r="M134" s="247"/>
      <c r="N134" s="248">
        <f>ROUND(L134*K134,2)</f>
        <v>0</v>
      </c>
      <c r="O134" s="248"/>
      <c r="P134" s="248"/>
      <c r="Q134" s="248"/>
      <c r="R134" s="133"/>
      <c r="T134" s="163" t="s">
        <v>5</v>
      </c>
      <c r="U134" s="42" t="s">
        <v>40</v>
      </c>
      <c r="V134" s="34"/>
      <c r="W134" s="164">
        <f>V134*K134</f>
        <v>0</v>
      </c>
      <c r="X134" s="164">
        <v>0</v>
      </c>
      <c r="Y134" s="164">
        <f>X134*K134</f>
        <v>0</v>
      </c>
      <c r="Z134" s="164">
        <v>0</v>
      </c>
      <c r="AA134" s="165">
        <f>Z134*K134</f>
        <v>0</v>
      </c>
      <c r="AR134" s="17" t="s">
        <v>147</v>
      </c>
      <c r="AT134" s="17" t="s">
        <v>143</v>
      </c>
      <c r="AU134" s="17" t="s">
        <v>110</v>
      </c>
      <c r="AY134" s="17" t="s">
        <v>141</v>
      </c>
      <c r="BE134" s="104">
        <f>IF(U134="základní",N134,0)</f>
        <v>0</v>
      </c>
      <c r="BF134" s="104">
        <f>IF(U134="snížená",N134,0)</f>
        <v>0</v>
      </c>
      <c r="BG134" s="104">
        <f>IF(U134="zákl. přenesená",N134,0)</f>
        <v>0</v>
      </c>
      <c r="BH134" s="104">
        <f>IF(U134="sníž. přenesená",N134,0)</f>
        <v>0</v>
      </c>
      <c r="BI134" s="104">
        <f>IF(U134="nulová",N134,0)</f>
        <v>0</v>
      </c>
      <c r="BJ134" s="17" t="s">
        <v>83</v>
      </c>
      <c r="BK134" s="104">
        <f>ROUND(L134*K134,2)</f>
        <v>0</v>
      </c>
      <c r="BL134" s="17" t="s">
        <v>147</v>
      </c>
      <c r="BM134" s="17" t="s">
        <v>373</v>
      </c>
    </row>
    <row r="135" spans="2:65" s="9" customFormat="1" ht="29.85" customHeight="1">
      <c r="B135" s="148"/>
      <c r="C135" s="149"/>
      <c r="D135" s="158" t="s">
        <v>124</v>
      </c>
      <c r="E135" s="158"/>
      <c r="F135" s="158"/>
      <c r="G135" s="158"/>
      <c r="H135" s="158"/>
      <c r="I135" s="158"/>
      <c r="J135" s="158"/>
      <c r="K135" s="158"/>
      <c r="L135" s="158"/>
      <c r="M135" s="158"/>
      <c r="N135" s="252">
        <f>BK135</f>
        <v>0</v>
      </c>
      <c r="O135" s="253"/>
      <c r="P135" s="253"/>
      <c r="Q135" s="253"/>
      <c r="R135" s="151"/>
      <c r="T135" s="152"/>
      <c r="U135" s="149"/>
      <c r="V135" s="149"/>
      <c r="W135" s="153">
        <f>SUM(W136:W140)</f>
        <v>0</v>
      </c>
      <c r="X135" s="149"/>
      <c r="Y135" s="153">
        <f>SUM(Y136:Y140)</f>
        <v>5.466E-2</v>
      </c>
      <c r="Z135" s="149"/>
      <c r="AA135" s="154">
        <f>SUM(AA136:AA140)</f>
        <v>0</v>
      </c>
      <c r="AR135" s="155" t="s">
        <v>110</v>
      </c>
      <c r="AT135" s="156" t="s">
        <v>74</v>
      </c>
      <c r="AU135" s="156" t="s">
        <v>83</v>
      </c>
      <c r="AY135" s="155" t="s">
        <v>141</v>
      </c>
      <c r="BK135" s="157">
        <f>SUM(BK136:BK140)</f>
        <v>0</v>
      </c>
    </row>
    <row r="136" spans="2:65" s="1" customFormat="1" ht="22.5" customHeight="1">
      <c r="B136" s="130"/>
      <c r="C136" s="159" t="s">
        <v>11</v>
      </c>
      <c r="D136" s="159" t="s">
        <v>143</v>
      </c>
      <c r="E136" s="160" t="s">
        <v>374</v>
      </c>
      <c r="F136" s="246" t="s">
        <v>375</v>
      </c>
      <c r="G136" s="246"/>
      <c r="H136" s="246"/>
      <c r="I136" s="246"/>
      <c r="J136" s="161" t="s">
        <v>167</v>
      </c>
      <c r="K136" s="162">
        <v>2</v>
      </c>
      <c r="L136" s="247">
        <v>0</v>
      </c>
      <c r="M136" s="247"/>
      <c r="N136" s="248">
        <f>ROUND(L136*K136,2)</f>
        <v>0</v>
      </c>
      <c r="O136" s="248"/>
      <c r="P136" s="248"/>
      <c r="Q136" s="248"/>
      <c r="R136" s="133"/>
      <c r="T136" s="163" t="s">
        <v>5</v>
      </c>
      <c r="U136" s="42" t="s">
        <v>40</v>
      </c>
      <c r="V136" s="34"/>
      <c r="W136" s="164">
        <f>V136*K136</f>
        <v>0</v>
      </c>
      <c r="X136" s="164">
        <v>9.3900000000000008E-3</v>
      </c>
      <c r="Y136" s="164">
        <f>X136*K136</f>
        <v>1.8780000000000002E-2</v>
      </c>
      <c r="Z136" s="164">
        <v>0</v>
      </c>
      <c r="AA136" s="165">
        <f>Z136*K136</f>
        <v>0</v>
      </c>
      <c r="AR136" s="17" t="s">
        <v>147</v>
      </c>
      <c r="AT136" s="17" t="s">
        <v>143</v>
      </c>
      <c r="AU136" s="17" t="s">
        <v>110</v>
      </c>
      <c r="AY136" s="17" t="s">
        <v>141</v>
      </c>
      <c r="BE136" s="104">
        <f>IF(U136="základní",N136,0)</f>
        <v>0</v>
      </c>
      <c r="BF136" s="104">
        <f>IF(U136="snížená",N136,0)</f>
        <v>0</v>
      </c>
      <c r="BG136" s="104">
        <f>IF(U136="zákl. přenesená",N136,0)</f>
        <v>0</v>
      </c>
      <c r="BH136" s="104">
        <f>IF(U136="sníž. přenesená",N136,0)</f>
        <v>0</v>
      </c>
      <c r="BI136" s="104">
        <f>IF(U136="nulová",N136,0)</f>
        <v>0</v>
      </c>
      <c r="BJ136" s="17" t="s">
        <v>83</v>
      </c>
      <c r="BK136" s="104">
        <f>ROUND(L136*K136,2)</f>
        <v>0</v>
      </c>
      <c r="BL136" s="17" t="s">
        <v>147</v>
      </c>
      <c r="BM136" s="17" t="s">
        <v>376</v>
      </c>
    </row>
    <row r="137" spans="2:65" s="1" customFormat="1" ht="22.5" customHeight="1">
      <c r="B137" s="130"/>
      <c r="C137" s="159" t="s">
        <v>327</v>
      </c>
      <c r="D137" s="159" t="s">
        <v>143</v>
      </c>
      <c r="E137" s="160" t="s">
        <v>377</v>
      </c>
      <c r="F137" s="246" t="s">
        <v>378</v>
      </c>
      <c r="G137" s="246"/>
      <c r="H137" s="246"/>
      <c r="I137" s="246"/>
      <c r="J137" s="161" t="s">
        <v>167</v>
      </c>
      <c r="K137" s="162">
        <v>4</v>
      </c>
      <c r="L137" s="247">
        <v>0</v>
      </c>
      <c r="M137" s="247"/>
      <c r="N137" s="248">
        <f>ROUND(L137*K137,2)</f>
        <v>0</v>
      </c>
      <c r="O137" s="248"/>
      <c r="P137" s="248"/>
      <c r="Q137" s="248"/>
      <c r="R137" s="133"/>
      <c r="T137" s="163" t="s">
        <v>5</v>
      </c>
      <c r="U137" s="42" t="s">
        <v>40</v>
      </c>
      <c r="V137" s="34"/>
      <c r="W137" s="164">
        <f>V137*K137</f>
        <v>0</v>
      </c>
      <c r="X137" s="164">
        <v>8.4499999999999992E-3</v>
      </c>
      <c r="Y137" s="164">
        <f>X137*K137</f>
        <v>3.3799999999999997E-2</v>
      </c>
      <c r="Z137" s="164">
        <v>0</v>
      </c>
      <c r="AA137" s="165">
        <f>Z137*K137</f>
        <v>0</v>
      </c>
      <c r="AR137" s="17" t="s">
        <v>147</v>
      </c>
      <c r="AT137" s="17" t="s">
        <v>143</v>
      </c>
      <c r="AU137" s="17" t="s">
        <v>110</v>
      </c>
      <c r="AY137" s="17" t="s">
        <v>141</v>
      </c>
      <c r="BE137" s="104">
        <f>IF(U137="základní",N137,0)</f>
        <v>0</v>
      </c>
      <c r="BF137" s="104">
        <f>IF(U137="snížená",N137,0)</f>
        <v>0</v>
      </c>
      <c r="BG137" s="104">
        <f>IF(U137="zákl. přenesená",N137,0)</f>
        <v>0</v>
      </c>
      <c r="BH137" s="104">
        <f>IF(U137="sníž. přenesená",N137,0)</f>
        <v>0</v>
      </c>
      <c r="BI137" s="104">
        <f>IF(U137="nulová",N137,0)</f>
        <v>0</v>
      </c>
      <c r="BJ137" s="17" t="s">
        <v>83</v>
      </c>
      <c r="BK137" s="104">
        <f>ROUND(L137*K137,2)</f>
        <v>0</v>
      </c>
      <c r="BL137" s="17" t="s">
        <v>147</v>
      </c>
      <c r="BM137" s="17" t="s">
        <v>379</v>
      </c>
    </row>
    <row r="138" spans="2:65" s="1" customFormat="1" ht="31.5" customHeight="1">
      <c r="B138" s="130"/>
      <c r="C138" s="159" t="s">
        <v>209</v>
      </c>
      <c r="D138" s="159" t="s">
        <v>143</v>
      </c>
      <c r="E138" s="160" t="s">
        <v>254</v>
      </c>
      <c r="F138" s="246" t="s">
        <v>255</v>
      </c>
      <c r="G138" s="246"/>
      <c r="H138" s="246"/>
      <c r="I138" s="246"/>
      <c r="J138" s="161" t="s">
        <v>184</v>
      </c>
      <c r="K138" s="162">
        <v>1</v>
      </c>
      <c r="L138" s="247">
        <v>0</v>
      </c>
      <c r="M138" s="247"/>
      <c r="N138" s="248">
        <f>ROUND(L138*K138,2)</f>
        <v>0</v>
      </c>
      <c r="O138" s="248"/>
      <c r="P138" s="248"/>
      <c r="Q138" s="248"/>
      <c r="R138" s="133"/>
      <c r="T138" s="163" t="s">
        <v>5</v>
      </c>
      <c r="U138" s="42" t="s">
        <v>40</v>
      </c>
      <c r="V138" s="34"/>
      <c r="W138" s="164">
        <f>V138*K138</f>
        <v>0</v>
      </c>
      <c r="X138" s="164">
        <v>2.7E-4</v>
      </c>
      <c r="Y138" s="164">
        <f>X138*K138</f>
        <v>2.7E-4</v>
      </c>
      <c r="Z138" s="164">
        <v>0</v>
      </c>
      <c r="AA138" s="165">
        <f>Z138*K138</f>
        <v>0</v>
      </c>
      <c r="AR138" s="17" t="s">
        <v>147</v>
      </c>
      <c r="AT138" s="17" t="s">
        <v>143</v>
      </c>
      <c r="AU138" s="17" t="s">
        <v>110</v>
      </c>
      <c r="AY138" s="17" t="s">
        <v>141</v>
      </c>
      <c r="BE138" s="104">
        <f>IF(U138="základní",N138,0)</f>
        <v>0</v>
      </c>
      <c r="BF138" s="104">
        <f>IF(U138="snížená",N138,0)</f>
        <v>0</v>
      </c>
      <c r="BG138" s="104">
        <f>IF(U138="zákl. přenesená",N138,0)</f>
        <v>0</v>
      </c>
      <c r="BH138" s="104">
        <f>IF(U138="sníž. přenesená",N138,0)</f>
        <v>0</v>
      </c>
      <c r="BI138" s="104">
        <f>IF(U138="nulová",N138,0)</f>
        <v>0</v>
      </c>
      <c r="BJ138" s="17" t="s">
        <v>83</v>
      </c>
      <c r="BK138" s="104">
        <f>ROUND(L138*K138,2)</f>
        <v>0</v>
      </c>
      <c r="BL138" s="17" t="s">
        <v>147</v>
      </c>
      <c r="BM138" s="17" t="s">
        <v>380</v>
      </c>
    </row>
    <row r="139" spans="2:65" s="1" customFormat="1" ht="31.5" customHeight="1">
      <c r="B139" s="130"/>
      <c r="C139" s="166" t="s">
        <v>213</v>
      </c>
      <c r="D139" s="166" t="s">
        <v>150</v>
      </c>
      <c r="E139" s="167" t="s">
        <v>258</v>
      </c>
      <c r="F139" s="249" t="s">
        <v>259</v>
      </c>
      <c r="G139" s="249"/>
      <c r="H139" s="249"/>
      <c r="I139" s="249"/>
      <c r="J139" s="168" t="s">
        <v>184</v>
      </c>
      <c r="K139" s="169">
        <v>1</v>
      </c>
      <c r="L139" s="250">
        <v>0</v>
      </c>
      <c r="M139" s="250"/>
      <c r="N139" s="251">
        <f>ROUND(L139*K139,2)</f>
        <v>0</v>
      </c>
      <c r="O139" s="248"/>
      <c r="P139" s="248"/>
      <c r="Q139" s="248"/>
      <c r="R139" s="133"/>
      <c r="T139" s="163" t="s">
        <v>5</v>
      </c>
      <c r="U139" s="42" t="s">
        <v>40</v>
      </c>
      <c r="V139" s="34"/>
      <c r="W139" s="164">
        <f>V139*K139</f>
        <v>0</v>
      </c>
      <c r="X139" s="164">
        <v>3.4000000000000002E-4</v>
      </c>
      <c r="Y139" s="164">
        <f>X139*K139</f>
        <v>3.4000000000000002E-4</v>
      </c>
      <c r="Z139" s="164">
        <v>0</v>
      </c>
      <c r="AA139" s="165">
        <f>Z139*K139</f>
        <v>0</v>
      </c>
      <c r="AR139" s="17" t="s">
        <v>153</v>
      </c>
      <c r="AT139" s="17" t="s">
        <v>150</v>
      </c>
      <c r="AU139" s="17" t="s">
        <v>110</v>
      </c>
      <c r="AY139" s="17" t="s">
        <v>141</v>
      </c>
      <c r="BE139" s="104">
        <f>IF(U139="základní",N139,0)</f>
        <v>0</v>
      </c>
      <c r="BF139" s="104">
        <f>IF(U139="snížená",N139,0)</f>
        <v>0</v>
      </c>
      <c r="BG139" s="104">
        <f>IF(U139="zákl. přenesená",N139,0)</f>
        <v>0</v>
      </c>
      <c r="BH139" s="104">
        <f>IF(U139="sníž. přenesená",N139,0)</f>
        <v>0</v>
      </c>
      <c r="BI139" s="104">
        <f>IF(U139="nulová",N139,0)</f>
        <v>0</v>
      </c>
      <c r="BJ139" s="17" t="s">
        <v>83</v>
      </c>
      <c r="BK139" s="104">
        <f>ROUND(L139*K139,2)</f>
        <v>0</v>
      </c>
      <c r="BL139" s="17" t="s">
        <v>147</v>
      </c>
      <c r="BM139" s="17" t="s">
        <v>381</v>
      </c>
    </row>
    <row r="140" spans="2:65" s="1" customFormat="1" ht="31.5" customHeight="1">
      <c r="B140" s="130"/>
      <c r="C140" s="159" t="s">
        <v>217</v>
      </c>
      <c r="D140" s="159" t="s">
        <v>143</v>
      </c>
      <c r="E140" s="160" t="s">
        <v>382</v>
      </c>
      <c r="F140" s="246" t="s">
        <v>383</v>
      </c>
      <c r="G140" s="246"/>
      <c r="H140" s="246"/>
      <c r="I140" s="246"/>
      <c r="J140" s="161" t="s">
        <v>184</v>
      </c>
      <c r="K140" s="162">
        <v>1</v>
      </c>
      <c r="L140" s="247">
        <v>0</v>
      </c>
      <c r="M140" s="247"/>
      <c r="N140" s="248">
        <f>ROUND(L140*K140,2)</f>
        <v>0</v>
      </c>
      <c r="O140" s="248"/>
      <c r="P140" s="248"/>
      <c r="Q140" s="248"/>
      <c r="R140" s="133"/>
      <c r="T140" s="163" t="s">
        <v>5</v>
      </c>
      <c r="U140" s="42" t="s">
        <v>40</v>
      </c>
      <c r="V140" s="34"/>
      <c r="W140" s="164">
        <f>V140*K140</f>
        <v>0</v>
      </c>
      <c r="X140" s="164">
        <v>1.47E-3</v>
      </c>
      <c r="Y140" s="164">
        <f>X140*K140</f>
        <v>1.47E-3</v>
      </c>
      <c r="Z140" s="164">
        <v>0</v>
      </c>
      <c r="AA140" s="165">
        <f>Z140*K140</f>
        <v>0</v>
      </c>
      <c r="AR140" s="17" t="s">
        <v>147</v>
      </c>
      <c r="AT140" s="17" t="s">
        <v>143</v>
      </c>
      <c r="AU140" s="17" t="s">
        <v>110</v>
      </c>
      <c r="AY140" s="17" t="s">
        <v>141</v>
      </c>
      <c r="BE140" s="104">
        <f>IF(U140="základní",N140,0)</f>
        <v>0</v>
      </c>
      <c r="BF140" s="104">
        <f>IF(U140="snížená",N140,0)</f>
        <v>0</v>
      </c>
      <c r="BG140" s="104">
        <f>IF(U140="zákl. přenesená",N140,0)</f>
        <v>0</v>
      </c>
      <c r="BH140" s="104">
        <f>IF(U140="sníž. přenesená",N140,0)</f>
        <v>0</v>
      </c>
      <c r="BI140" s="104">
        <f>IF(U140="nulová",N140,0)</f>
        <v>0</v>
      </c>
      <c r="BJ140" s="17" t="s">
        <v>83</v>
      </c>
      <c r="BK140" s="104">
        <f>ROUND(L140*K140,2)</f>
        <v>0</v>
      </c>
      <c r="BL140" s="17" t="s">
        <v>147</v>
      </c>
      <c r="BM140" s="17" t="s">
        <v>384</v>
      </c>
    </row>
    <row r="141" spans="2:65" s="9" customFormat="1" ht="29.85" customHeight="1">
      <c r="B141" s="148"/>
      <c r="C141" s="149"/>
      <c r="D141" s="158" t="s">
        <v>361</v>
      </c>
      <c r="E141" s="158"/>
      <c r="F141" s="158"/>
      <c r="G141" s="158"/>
      <c r="H141" s="158"/>
      <c r="I141" s="158"/>
      <c r="J141" s="158"/>
      <c r="K141" s="158"/>
      <c r="L141" s="158"/>
      <c r="M141" s="158"/>
      <c r="N141" s="252">
        <f>BK141</f>
        <v>0</v>
      </c>
      <c r="O141" s="253"/>
      <c r="P141" s="253"/>
      <c r="Q141" s="253"/>
      <c r="R141" s="151"/>
      <c r="T141" s="152"/>
      <c r="U141" s="149"/>
      <c r="V141" s="149"/>
      <c r="W141" s="153">
        <f>W142</f>
        <v>0</v>
      </c>
      <c r="X141" s="149"/>
      <c r="Y141" s="153">
        <f>Y142</f>
        <v>0</v>
      </c>
      <c r="Z141" s="149"/>
      <c r="AA141" s="154">
        <f>AA142</f>
        <v>0</v>
      </c>
      <c r="AR141" s="155" t="s">
        <v>110</v>
      </c>
      <c r="AT141" s="156" t="s">
        <v>74</v>
      </c>
      <c r="AU141" s="156" t="s">
        <v>83</v>
      </c>
      <c r="AY141" s="155" t="s">
        <v>141</v>
      </c>
      <c r="BK141" s="157">
        <f>BK142</f>
        <v>0</v>
      </c>
    </row>
    <row r="142" spans="2:65" s="1" customFormat="1" ht="22.5" customHeight="1">
      <c r="B142" s="130"/>
      <c r="C142" s="159" t="s">
        <v>221</v>
      </c>
      <c r="D142" s="159" t="s">
        <v>143</v>
      </c>
      <c r="E142" s="160" t="s">
        <v>385</v>
      </c>
      <c r="F142" s="246" t="s">
        <v>386</v>
      </c>
      <c r="G142" s="246"/>
      <c r="H142" s="246"/>
      <c r="I142" s="246"/>
      <c r="J142" s="161" t="s">
        <v>387</v>
      </c>
      <c r="K142" s="162">
        <v>1000</v>
      </c>
      <c r="L142" s="247">
        <v>0</v>
      </c>
      <c r="M142" s="247"/>
      <c r="N142" s="248">
        <f>ROUND(L142*K142,2)</f>
        <v>0</v>
      </c>
      <c r="O142" s="248"/>
      <c r="P142" s="248"/>
      <c r="Q142" s="248"/>
      <c r="R142" s="133"/>
      <c r="T142" s="163" t="s">
        <v>5</v>
      </c>
      <c r="U142" s="42" t="s">
        <v>40</v>
      </c>
      <c r="V142" s="34"/>
      <c r="W142" s="164">
        <f>V142*K142</f>
        <v>0</v>
      </c>
      <c r="X142" s="164">
        <v>0</v>
      </c>
      <c r="Y142" s="164">
        <f>X142*K142</f>
        <v>0</v>
      </c>
      <c r="Z142" s="164">
        <v>0</v>
      </c>
      <c r="AA142" s="165">
        <f>Z142*K142</f>
        <v>0</v>
      </c>
      <c r="AR142" s="17" t="s">
        <v>147</v>
      </c>
      <c r="AT142" s="17" t="s">
        <v>143</v>
      </c>
      <c r="AU142" s="17" t="s">
        <v>110</v>
      </c>
      <c r="AY142" s="17" t="s">
        <v>141</v>
      </c>
      <c r="BE142" s="104">
        <f>IF(U142="základní",N142,0)</f>
        <v>0</v>
      </c>
      <c r="BF142" s="104">
        <f>IF(U142="snížená",N142,0)</f>
        <v>0</v>
      </c>
      <c r="BG142" s="104">
        <f>IF(U142="zákl. přenesená",N142,0)</f>
        <v>0</v>
      </c>
      <c r="BH142" s="104">
        <f>IF(U142="sníž. přenesená",N142,0)</f>
        <v>0</v>
      </c>
      <c r="BI142" s="104">
        <f>IF(U142="nulová",N142,0)</f>
        <v>0</v>
      </c>
      <c r="BJ142" s="17" t="s">
        <v>83</v>
      </c>
      <c r="BK142" s="104">
        <f>ROUND(L142*K142,2)</f>
        <v>0</v>
      </c>
      <c r="BL142" s="17" t="s">
        <v>147</v>
      </c>
      <c r="BM142" s="17" t="s">
        <v>388</v>
      </c>
    </row>
    <row r="143" spans="2:65" s="9" customFormat="1" ht="29.85" customHeight="1">
      <c r="B143" s="148"/>
      <c r="C143" s="149"/>
      <c r="D143" s="158" t="s">
        <v>126</v>
      </c>
      <c r="E143" s="158"/>
      <c r="F143" s="158"/>
      <c r="G143" s="158"/>
      <c r="H143" s="158"/>
      <c r="I143" s="158"/>
      <c r="J143" s="158"/>
      <c r="K143" s="158"/>
      <c r="L143" s="158"/>
      <c r="M143" s="158"/>
      <c r="N143" s="252">
        <f>BK143</f>
        <v>0</v>
      </c>
      <c r="O143" s="253"/>
      <c r="P143" s="253"/>
      <c r="Q143" s="253"/>
      <c r="R143" s="151"/>
      <c r="T143" s="152"/>
      <c r="U143" s="149"/>
      <c r="V143" s="149"/>
      <c r="W143" s="153">
        <f>W144</f>
        <v>0</v>
      </c>
      <c r="X143" s="149"/>
      <c r="Y143" s="153">
        <f>Y144</f>
        <v>4.0000000000000002E-4</v>
      </c>
      <c r="Z143" s="149"/>
      <c r="AA143" s="154">
        <f>AA144</f>
        <v>0</v>
      </c>
      <c r="AR143" s="155" t="s">
        <v>110</v>
      </c>
      <c r="AT143" s="156" t="s">
        <v>74</v>
      </c>
      <c r="AU143" s="156" t="s">
        <v>83</v>
      </c>
      <c r="AY143" s="155" t="s">
        <v>141</v>
      </c>
      <c r="BK143" s="157">
        <f>BK144</f>
        <v>0</v>
      </c>
    </row>
    <row r="144" spans="2:65" s="1" customFormat="1" ht="31.5" customHeight="1">
      <c r="B144" s="130"/>
      <c r="C144" s="159" t="s">
        <v>323</v>
      </c>
      <c r="D144" s="159" t="s">
        <v>143</v>
      </c>
      <c r="E144" s="160" t="s">
        <v>357</v>
      </c>
      <c r="F144" s="246" t="s">
        <v>358</v>
      </c>
      <c r="G144" s="246"/>
      <c r="H144" s="246"/>
      <c r="I144" s="246"/>
      <c r="J144" s="161" t="s">
        <v>146</v>
      </c>
      <c r="K144" s="162">
        <v>8</v>
      </c>
      <c r="L144" s="247">
        <v>0</v>
      </c>
      <c r="M144" s="247"/>
      <c r="N144" s="248">
        <f>ROUND(L144*K144,2)</f>
        <v>0</v>
      </c>
      <c r="O144" s="248"/>
      <c r="P144" s="248"/>
      <c r="Q144" s="248"/>
      <c r="R144" s="133"/>
      <c r="T144" s="163" t="s">
        <v>5</v>
      </c>
      <c r="U144" s="42" t="s">
        <v>40</v>
      </c>
      <c r="V144" s="34"/>
      <c r="W144" s="164">
        <f>V144*K144</f>
        <v>0</v>
      </c>
      <c r="X144" s="164">
        <v>5.0000000000000002E-5</v>
      </c>
      <c r="Y144" s="164">
        <f>X144*K144</f>
        <v>4.0000000000000002E-4</v>
      </c>
      <c r="Z144" s="164">
        <v>0</v>
      </c>
      <c r="AA144" s="165">
        <f>Z144*K144</f>
        <v>0</v>
      </c>
      <c r="AR144" s="17" t="s">
        <v>147</v>
      </c>
      <c r="AT144" s="17" t="s">
        <v>143</v>
      </c>
      <c r="AU144" s="17" t="s">
        <v>110</v>
      </c>
      <c r="AY144" s="17" t="s">
        <v>141</v>
      </c>
      <c r="BE144" s="104">
        <f>IF(U144="základní",N144,0)</f>
        <v>0</v>
      </c>
      <c r="BF144" s="104">
        <f>IF(U144="snížená",N144,0)</f>
        <v>0</v>
      </c>
      <c r="BG144" s="104">
        <f>IF(U144="zákl. přenesená",N144,0)</f>
        <v>0</v>
      </c>
      <c r="BH144" s="104">
        <f>IF(U144="sníž. přenesená",N144,0)</f>
        <v>0</v>
      </c>
      <c r="BI144" s="104">
        <f>IF(U144="nulová",N144,0)</f>
        <v>0</v>
      </c>
      <c r="BJ144" s="17" t="s">
        <v>83</v>
      </c>
      <c r="BK144" s="104">
        <f>ROUND(L144*K144,2)</f>
        <v>0</v>
      </c>
      <c r="BL144" s="17" t="s">
        <v>147</v>
      </c>
      <c r="BM144" s="17" t="s">
        <v>389</v>
      </c>
    </row>
    <row r="145" spans="2:65" s="9" customFormat="1" ht="37.35" customHeight="1">
      <c r="B145" s="148"/>
      <c r="C145" s="149"/>
      <c r="D145" s="150" t="s">
        <v>362</v>
      </c>
      <c r="E145" s="150"/>
      <c r="F145" s="150"/>
      <c r="G145" s="150"/>
      <c r="H145" s="150"/>
      <c r="I145" s="150"/>
      <c r="J145" s="150"/>
      <c r="K145" s="150"/>
      <c r="L145" s="150"/>
      <c r="M145" s="150"/>
      <c r="N145" s="254">
        <f>BK145</f>
        <v>0</v>
      </c>
      <c r="O145" s="255"/>
      <c r="P145" s="255"/>
      <c r="Q145" s="255"/>
      <c r="R145" s="151"/>
      <c r="T145" s="152"/>
      <c r="U145" s="149"/>
      <c r="V145" s="149"/>
      <c r="W145" s="153">
        <f>SUM(W146:W147)</f>
        <v>0</v>
      </c>
      <c r="X145" s="149"/>
      <c r="Y145" s="153">
        <f>SUM(Y146:Y147)</f>
        <v>0</v>
      </c>
      <c r="Z145" s="149"/>
      <c r="AA145" s="154">
        <f>SUM(AA146:AA147)</f>
        <v>0</v>
      </c>
      <c r="AR145" s="155" t="s">
        <v>303</v>
      </c>
      <c r="AT145" s="156" t="s">
        <v>74</v>
      </c>
      <c r="AU145" s="156" t="s">
        <v>75</v>
      </c>
      <c r="AY145" s="155" t="s">
        <v>141</v>
      </c>
      <c r="BK145" s="157">
        <f>SUM(BK146:BK147)</f>
        <v>0</v>
      </c>
    </row>
    <row r="146" spans="2:65" s="1" customFormat="1" ht="22.5" customHeight="1">
      <c r="B146" s="130"/>
      <c r="C146" s="159" t="s">
        <v>339</v>
      </c>
      <c r="D146" s="159" t="s">
        <v>143</v>
      </c>
      <c r="E146" s="160" t="s">
        <v>390</v>
      </c>
      <c r="F146" s="246" t="s">
        <v>391</v>
      </c>
      <c r="G146" s="246"/>
      <c r="H146" s="246"/>
      <c r="I146" s="246"/>
      <c r="J146" s="161" t="s">
        <v>392</v>
      </c>
      <c r="K146" s="162">
        <v>72</v>
      </c>
      <c r="L146" s="247">
        <v>0</v>
      </c>
      <c r="M146" s="247"/>
      <c r="N146" s="248">
        <f>ROUND(L146*K146,2)</f>
        <v>0</v>
      </c>
      <c r="O146" s="248"/>
      <c r="P146" s="248"/>
      <c r="Q146" s="248"/>
      <c r="R146" s="133"/>
      <c r="T146" s="163" t="s">
        <v>5</v>
      </c>
      <c r="U146" s="42" t="s">
        <v>40</v>
      </c>
      <c r="V146" s="34"/>
      <c r="W146" s="164">
        <f>V146*K146</f>
        <v>0</v>
      </c>
      <c r="X146" s="164">
        <v>0</v>
      </c>
      <c r="Y146" s="164">
        <f>X146*K146</f>
        <v>0</v>
      </c>
      <c r="Z146" s="164">
        <v>0</v>
      </c>
      <c r="AA146" s="165">
        <f>Z146*K146</f>
        <v>0</v>
      </c>
      <c r="AR146" s="17" t="s">
        <v>393</v>
      </c>
      <c r="AT146" s="17" t="s">
        <v>143</v>
      </c>
      <c r="AU146" s="17" t="s">
        <v>83</v>
      </c>
      <c r="AY146" s="17" t="s">
        <v>141</v>
      </c>
      <c r="BE146" s="104">
        <f>IF(U146="základní",N146,0)</f>
        <v>0</v>
      </c>
      <c r="BF146" s="104">
        <f>IF(U146="snížená",N146,0)</f>
        <v>0</v>
      </c>
      <c r="BG146" s="104">
        <f>IF(U146="zákl. přenesená",N146,0)</f>
        <v>0</v>
      </c>
      <c r="BH146" s="104">
        <f>IF(U146="sníž. přenesená",N146,0)</f>
        <v>0</v>
      </c>
      <c r="BI146" s="104">
        <f>IF(U146="nulová",N146,0)</f>
        <v>0</v>
      </c>
      <c r="BJ146" s="17" t="s">
        <v>83</v>
      </c>
      <c r="BK146" s="104">
        <f>ROUND(L146*K146,2)</f>
        <v>0</v>
      </c>
      <c r="BL146" s="17" t="s">
        <v>393</v>
      </c>
      <c r="BM146" s="17" t="s">
        <v>394</v>
      </c>
    </row>
    <row r="147" spans="2:65" s="1" customFormat="1" ht="22.5" customHeight="1">
      <c r="B147" s="130"/>
      <c r="C147" s="159" t="s">
        <v>343</v>
      </c>
      <c r="D147" s="159" t="s">
        <v>143</v>
      </c>
      <c r="E147" s="160" t="s">
        <v>395</v>
      </c>
      <c r="F147" s="246" t="s">
        <v>396</v>
      </c>
      <c r="G147" s="246"/>
      <c r="H147" s="246"/>
      <c r="I147" s="246"/>
      <c r="J147" s="161" t="s">
        <v>392</v>
      </c>
      <c r="K147" s="162">
        <v>16</v>
      </c>
      <c r="L147" s="247">
        <v>0</v>
      </c>
      <c r="M147" s="247"/>
      <c r="N147" s="248">
        <f>ROUND(L147*K147,2)</f>
        <v>0</v>
      </c>
      <c r="O147" s="248"/>
      <c r="P147" s="248"/>
      <c r="Q147" s="248"/>
      <c r="R147" s="133"/>
      <c r="T147" s="163" t="s">
        <v>5</v>
      </c>
      <c r="U147" s="42" t="s">
        <v>40</v>
      </c>
      <c r="V147" s="34"/>
      <c r="W147" s="164">
        <f>V147*K147</f>
        <v>0</v>
      </c>
      <c r="X147" s="164">
        <v>0</v>
      </c>
      <c r="Y147" s="164">
        <f>X147*K147</f>
        <v>0</v>
      </c>
      <c r="Z147" s="164">
        <v>0</v>
      </c>
      <c r="AA147" s="165">
        <f>Z147*K147</f>
        <v>0</v>
      </c>
      <c r="AR147" s="17" t="s">
        <v>393</v>
      </c>
      <c r="AT147" s="17" t="s">
        <v>143</v>
      </c>
      <c r="AU147" s="17" t="s">
        <v>83</v>
      </c>
      <c r="AY147" s="17" t="s">
        <v>141</v>
      </c>
      <c r="BE147" s="104">
        <f>IF(U147="základní",N147,0)</f>
        <v>0</v>
      </c>
      <c r="BF147" s="104">
        <f>IF(U147="snížená",N147,0)</f>
        <v>0</v>
      </c>
      <c r="BG147" s="104">
        <f>IF(U147="zákl. přenesená",N147,0)</f>
        <v>0</v>
      </c>
      <c r="BH147" s="104">
        <f>IF(U147="sníž. přenesená",N147,0)</f>
        <v>0</v>
      </c>
      <c r="BI147" s="104">
        <f>IF(U147="nulová",N147,0)</f>
        <v>0</v>
      </c>
      <c r="BJ147" s="17" t="s">
        <v>83</v>
      </c>
      <c r="BK147" s="104">
        <f>ROUND(L147*K147,2)</f>
        <v>0</v>
      </c>
      <c r="BL147" s="17" t="s">
        <v>393</v>
      </c>
      <c r="BM147" s="17" t="s">
        <v>397</v>
      </c>
    </row>
    <row r="148" spans="2:65" s="1" customFormat="1" ht="49.9" customHeight="1">
      <c r="B148" s="33"/>
      <c r="C148" s="34"/>
      <c r="D148" s="150"/>
      <c r="E148" s="34"/>
      <c r="F148" s="34"/>
      <c r="G148" s="34"/>
      <c r="H148" s="34"/>
      <c r="I148" s="34"/>
      <c r="J148" s="34"/>
      <c r="K148" s="34"/>
      <c r="L148" s="34"/>
      <c r="M148" s="34"/>
      <c r="N148" s="254"/>
      <c r="O148" s="255"/>
      <c r="P148" s="255"/>
      <c r="Q148" s="255"/>
      <c r="R148" s="35"/>
      <c r="T148" s="170"/>
      <c r="U148" s="34"/>
      <c r="V148" s="34"/>
      <c r="W148" s="34"/>
      <c r="X148" s="34"/>
      <c r="Y148" s="34"/>
      <c r="Z148" s="34"/>
      <c r="AA148" s="72"/>
      <c r="AT148" s="17"/>
      <c r="AU148" s="17"/>
      <c r="AY148" s="17"/>
      <c r="BK148" s="104"/>
    </row>
    <row r="149" spans="2:65" s="1" customFormat="1" ht="22.35" customHeight="1">
      <c r="B149" s="33"/>
      <c r="C149" s="171"/>
      <c r="D149" s="171"/>
      <c r="E149" s="172"/>
      <c r="F149" s="256"/>
      <c r="G149" s="256"/>
      <c r="H149" s="256"/>
      <c r="I149" s="256"/>
      <c r="J149" s="173"/>
      <c r="K149" s="174"/>
      <c r="L149" s="247"/>
      <c r="M149" s="257"/>
      <c r="N149" s="257"/>
      <c r="O149" s="257"/>
      <c r="P149" s="257"/>
      <c r="Q149" s="257"/>
      <c r="R149" s="35"/>
      <c r="T149" s="163"/>
      <c r="U149" s="175"/>
      <c r="V149" s="34"/>
      <c r="W149" s="34"/>
      <c r="X149" s="34"/>
      <c r="Y149" s="34"/>
      <c r="Z149" s="34"/>
      <c r="AA149" s="72"/>
      <c r="AT149" s="17"/>
      <c r="AU149" s="17"/>
      <c r="AY149" s="17"/>
      <c r="BE149" s="104"/>
      <c r="BF149" s="104"/>
      <c r="BG149" s="104"/>
      <c r="BH149" s="104"/>
      <c r="BI149" s="104"/>
      <c r="BJ149" s="17"/>
      <c r="BK149" s="104"/>
    </row>
    <row r="150" spans="2:65" s="1" customFormat="1" ht="22.35" customHeight="1">
      <c r="B150" s="33"/>
      <c r="C150" s="171"/>
      <c r="D150" s="171"/>
      <c r="E150" s="172"/>
      <c r="F150" s="256"/>
      <c r="G150" s="256"/>
      <c r="H150" s="256"/>
      <c r="I150" s="256"/>
      <c r="J150" s="173"/>
      <c r="K150" s="174"/>
      <c r="L150" s="247"/>
      <c r="M150" s="257"/>
      <c r="N150" s="257"/>
      <c r="O150" s="257"/>
      <c r="P150" s="257"/>
      <c r="Q150" s="257"/>
      <c r="R150" s="35"/>
      <c r="T150" s="163"/>
      <c r="U150" s="175"/>
      <c r="V150" s="34"/>
      <c r="W150" s="34"/>
      <c r="X150" s="34"/>
      <c r="Y150" s="34"/>
      <c r="Z150" s="34"/>
      <c r="AA150" s="72"/>
      <c r="AT150" s="17"/>
      <c r="AU150" s="17"/>
      <c r="AY150" s="17"/>
      <c r="BE150" s="104"/>
      <c r="BF150" s="104"/>
      <c r="BG150" s="104"/>
      <c r="BH150" s="104"/>
      <c r="BI150" s="104"/>
      <c r="BJ150" s="17"/>
      <c r="BK150" s="104"/>
    </row>
    <row r="151" spans="2:65" s="1" customFormat="1" ht="22.35" customHeight="1">
      <c r="B151" s="33"/>
      <c r="C151" s="171"/>
      <c r="D151" s="171"/>
      <c r="E151" s="172"/>
      <c r="F151" s="256"/>
      <c r="G151" s="256"/>
      <c r="H151" s="256"/>
      <c r="I151" s="256"/>
      <c r="J151" s="173"/>
      <c r="K151" s="174"/>
      <c r="L151" s="247"/>
      <c r="M151" s="257"/>
      <c r="N151" s="257"/>
      <c r="O151" s="257"/>
      <c r="P151" s="257"/>
      <c r="Q151" s="257"/>
      <c r="R151" s="35"/>
      <c r="T151" s="163"/>
      <c r="U151" s="175"/>
      <c r="V151" s="34"/>
      <c r="W151" s="34"/>
      <c r="X151" s="34"/>
      <c r="Y151" s="34"/>
      <c r="Z151" s="34"/>
      <c r="AA151" s="72"/>
      <c r="AT151" s="17"/>
      <c r="AU151" s="17"/>
      <c r="AY151" s="17"/>
      <c r="BE151" s="104"/>
      <c r="BF151" s="104"/>
      <c r="BG151" s="104"/>
      <c r="BH151" s="104"/>
      <c r="BI151" s="104"/>
      <c r="BJ151" s="17"/>
      <c r="BK151" s="104"/>
    </row>
    <row r="152" spans="2:65" s="1" customFormat="1" ht="22.35" customHeight="1">
      <c r="B152" s="33"/>
      <c r="C152" s="171"/>
      <c r="D152" s="171"/>
      <c r="E152" s="172"/>
      <c r="F152" s="256"/>
      <c r="G152" s="256"/>
      <c r="H152" s="256"/>
      <c r="I152" s="256"/>
      <c r="J152" s="173"/>
      <c r="K152" s="174"/>
      <c r="L152" s="247"/>
      <c r="M152" s="257"/>
      <c r="N152" s="257"/>
      <c r="O152" s="257"/>
      <c r="P152" s="257"/>
      <c r="Q152" s="257"/>
      <c r="R152" s="35"/>
      <c r="T152" s="163"/>
      <c r="U152" s="175"/>
      <c r="V152" s="34"/>
      <c r="W152" s="34"/>
      <c r="X152" s="34"/>
      <c r="Y152" s="34"/>
      <c r="Z152" s="34"/>
      <c r="AA152" s="72"/>
      <c r="AT152" s="17"/>
      <c r="AU152" s="17"/>
      <c r="AY152" s="17"/>
      <c r="BE152" s="104"/>
      <c r="BF152" s="104"/>
      <c r="BG152" s="104"/>
      <c r="BH152" s="104"/>
      <c r="BI152" s="104"/>
      <c r="BJ152" s="17"/>
      <c r="BK152" s="104"/>
    </row>
    <row r="153" spans="2:65" s="1" customFormat="1" ht="22.35" customHeight="1">
      <c r="B153" s="33"/>
      <c r="C153" s="171"/>
      <c r="D153" s="171"/>
      <c r="E153" s="172"/>
      <c r="F153" s="256"/>
      <c r="G153" s="256"/>
      <c r="H153" s="256"/>
      <c r="I153" s="256"/>
      <c r="J153" s="173"/>
      <c r="K153" s="174"/>
      <c r="L153" s="247"/>
      <c r="M153" s="257"/>
      <c r="N153" s="257"/>
      <c r="O153" s="257"/>
      <c r="P153" s="257"/>
      <c r="Q153" s="257"/>
      <c r="R153" s="35"/>
      <c r="T153" s="163"/>
      <c r="U153" s="175"/>
      <c r="V153" s="54"/>
      <c r="W153" s="54"/>
      <c r="X153" s="54"/>
      <c r="Y153" s="54"/>
      <c r="Z153" s="54"/>
      <c r="AA153" s="56"/>
      <c r="AT153" s="17"/>
      <c r="AU153" s="17"/>
      <c r="AY153" s="17"/>
      <c r="BE153" s="104"/>
      <c r="BF153" s="104"/>
      <c r="BG153" s="104"/>
      <c r="BH153" s="104"/>
      <c r="BI153" s="104"/>
      <c r="BJ153" s="17"/>
      <c r="BK153" s="104"/>
    </row>
    <row r="154" spans="2:65" s="1" customFormat="1" ht="6.95" customHeight="1">
      <c r="B154" s="57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59"/>
    </row>
  </sheetData>
  <mergeCells count="145">
    <mergeCell ref="H1:K1"/>
    <mergeCell ref="S2:AC2"/>
    <mergeCell ref="F153:I153"/>
    <mergeCell ref="L153:M153"/>
    <mergeCell ref="N153:Q153"/>
    <mergeCell ref="N123:Q123"/>
    <mergeCell ref="N124:Q124"/>
    <mergeCell ref="N125:Q125"/>
    <mergeCell ref="N129:Q129"/>
    <mergeCell ref="N135:Q135"/>
    <mergeCell ref="N141:Q141"/>
    <mergeCell ref="N143:Q143"/>
    <mergeCell ref="N145:Q145"/>
    <mergeCell ref="N148:Q148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6:I146"/>
    <mergeCell ref="L146:M146"/>
    <mergeCell ref="N146:Q146"/>
    <mergeCell ref="F147:I147"/>
    <mergeCell ref="L147:M147"/>
    <mergeCell ref="N147:Q147"/>
    <mergeCell ref="F149:I149"/>
    <mergeCell ref="L149:M149"/>
    <mergeCell ref="N149:Q149"/>
    <mergeCell ref="F140:I140"/>
    <mergeCell ref="L140:M140"/>
    <mergeCell ref="N140:Q140"/>
    <mergeCell ref="F142:I142"/>
    <mergeCell ref="L142:M142"/>
    <mergeCell ref="N142:Q142"/>
    <mergeCell ref="F144:I144"/>
    <mergeCell ref="L144:M144"/>
    <mergeCell ref="N144:Q144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3:I133"/>
    <mergeCell ref="L133:M133"/>
    <mergeCell ref="N133:Q133"/>
    <mergeCell ref="F134:I134"/>
    <mergeCell ref="L134:M134"/>
    <mergeCell ref="N134:Q134"/>
    <mergeCell ref="F136:I136"/>
    <mergeCell ref="L136:M136"/>
    <mergeCell ref="N136:Q136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49:D154">
      <formula1>"K, M"</formula1>
    </dataValidation>
    <dataValidation type="list" allowBlank="1" showInputMessage="1" showErrorMessage="1" error="Povoleny jsou hodnoty základní, snížená, zákl. přenesená, sníž. přenesená, nulová." sqref="U149:U154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59"/>
  <sheetViews>
    <sheetView showGridLines="0" workbookViewId="0">
      <pane ySplit="1" topLeftCell="A91" activePane="bottomLeft" state="frozen"/>
      <selection pane="bottomLeft" activeCell="A98" sqref="A98:XFD10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1"/>
      <c r="C1" s="11"/>
      <c r="D1" s="12" t="s">
        <v>1</v>
      </c>
      <c r="E1" s="11"/>
      <c r="F1" s="13" t="s">
        <v>105</v>
      </c>
      <c r="G1" s="13"/>
      <c r="H1" s="258" t="s">
        <v>106</v>
      </c>
      <c r="I1" s="258"/>
      <c r="J1" s="258"/>
      <c r="K1" s="258"/>
      <c r="L1" s="13" t="s">
        <v>107</v>
      </c>
      <c r="M1" s="11"/>
      <c r="N1" s="11"/>
      <c r="O1" s="12" t="s">
        <v>108</v>
      </c>
      <c r="P1" s="11"/>
      <c r="Q1" s="11"/>
      <c r="R1" s="11"/>
      <c r="S1" s="13" t="s">
        <v>109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13" t="s">
        <v>8</v>
      </c>
      <c r="T2" s="214"/>
      <c r="U2" s="214"/>
      <c r="V2" s="214"/>
      <c r="W2" s="214"/>
      <c r="X2" s="214"/>
      <c r="Y2" s="214"/>
      <c r="Z2" s="214"/>
      <c r="AA2" s="214"/>
      <c r="AB2" s="214"/>
      <c r="AC2" s="214"/>
      <c r="AT2" s="17" t="s">
        <v>93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110</v>
      </c>
    </row>
    <row r="4" spans="1:66" ht="36.950000000000003" customHeight="1">
      <c r="B4" s="21"/>
      <c r="C4" s="179" t="s">
        <v>111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19</v>
      </c>
      <c r="E6" s="25"/>
      <c r="F6" s="222" t="str">
        <f>'Rekapitulace stavby'!K6</f>
        <v>Úprava technologie ÚT v předávací stanici na ul. V Zálomu 1, Ostrava-Zábřeh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5"/>
      <c r="R6" s="22"/>
    </row>
    <row r="7" spans="1:66" s="1" customFormat="1" ht="32.85" customHeight="1">
      <c r="B7" s="33"/>
      <c r="C7" s="34"/>
      <c r="D7" s="28" t="s">
        <v>112</v>
      </c>
      <c r="E7" s="34"/>
      <c r="F7" s="185" t="s">
        <v>398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4"/>
      <c r="R7" s="35"/>
    </row>
    <row r="8" spans="1:66" s="1" customFormat="1" ht="14.45" customHeight="1">
      <c r="B8" s="33"/>
      <c r="C8" s="34"/>
      <c r="D8" s="29" t="s">
        <v>21</v>
      </c>
      <c r="E8" s="34"/>
      <c r="F8" s="27" t="s">
        <v>5</v>
      </c>
      <c r="G8" s="34"/>
      <c r="H8" s="34"/>
      <c r="I8" s="34"/>
      <c r="J8" s="34"/>
      <c r="K8" s="34"/>
      <c r="L8" s="34"/>
      <c r="M8" s="29" t="s">
        <v>22</v>
      </c>
      <c r="N8" s="34"/>
      <c r="O8" s="27" t="s">
        <v>5</v>
      </c>
      <c r="P8" s="34"/>
      <c r="Q8" s="34"/>
      <c r="R8" s="35"/>
    </row>
    <row r="9" spans="1:66" s="1" customFormat="1" ht="14.45" customHeight="1">
      <c r="B9" s="33"/>
      <c r="C9" s="34"/>
      <c r="D9" s="29" t="s">
        <v>23</v>
      </c>
      <c r="E9" s="34"/>
      <c r="F9" s="27" t="s">
        <v>24</v>
      </c>
      <c r="G9" s="34"/>
      <c r="H9" s="34"/>
      <c r="I9" s="34"/>
      <c r="J9" s="34"/>
      <c r="K9" s="34"/>
      <c r="L9" s="34"/>
      <c r="M9" s="29" t="s">
        <v>25</v>
      </c>
      <c r="N9" s="34"/>
      <c r="O9" s="225" t="str">
        <f>'Rekapitulace stavby'!AN8</f>
        <v>13. 6. 2017</v>
      </c>
      <c r="P9" s="226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27</v>
      </c>
      <c r="E11" s="34"/>
      <c r="F11" s="34"/>
      <c r="G11" s="34"/>
      <c r="H11" s="34"/>
      <c r="I11" s="34"/>
      <c r="J11" s="34"/>
      <c r="K11" s="34"/>
      <c r="L11" s="34"/>
      <c r="M11" s="29" t="s">
        <v>28</v>
      </c>
      <c r="N11" s="34"/>
      <c r="O11" s="183" t="str">
        <f>IF('Rekapitulace stavby'!AN10="","",'Rekapitulace stavby'!AN10)</f>
        <v/>
      </c>
      <c r="P11" s="183"/>
      <c r="Q11" s="34"/>
      <c r="R11" s="35"/>
    </row>
    <row r="12" spans="1:66" s="1" customFormat="1" ht="18" customHeight="1">
      <c r="B12" s="33"/>
      <c r="C12" s="34"/>
      <c r="D12" s="34"/>
      <c r="E12" s="27" t="str">
        <f>IF('Rekapitulace stavby'!E11="","",'Rekapitulace stavby'!E11)</f>
        <v xml:space="preserve"> </v>
      </c>
      <c r="F12" s="34"/>
      <c r="G12" s="34"/>
      <c r="H12" s="34"/>
      <c r="I12" s="34"/>
      <c r="J12" s="34"/>
      <c r="K12" s="34"/>
      <c r="L12" s="34"/>
      <c r="M12" s="29" t="s">
        <v>30</v>
      </c>
      <c r="N12" s="34"/>
      <c r="O12" s="183" t="str">
        <f>IF('Rekapitulace stavby'!AN11="","",'Rekapitulace stavby'!AN11)</f>
        <v/>
      </c>
      <c r="P12" s="183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31</v>
      </c>
      <c r="E14" s="34"/>
      <c r="F14" s="34"/>
      <c r="G14" s="34"/>
      <c r="H14" s="34"/>
      <c r="I14" s="34"/>
      <c r="J14" s="34"/>
      <c r="K14" s="34"/>
      <c r="L14" s="34"/>
      <c r="M14" s="29" t="s">
        <v>28</v>
      </c>
      <c r="N14" s="34"/>
      <c r="O14" s="227" t="str">
        <f>IF('Rekapitulace stavby'!AN13="","",'Rekapitulace stavby'!AN13)</f>
        <v xml:space="preserve"> </v>
      </c>
      <c r="P14" s="183"/>
      <c r="Q14" s="34"/>
      <c r="R14" s="35"/>
    </row>
    <row r="15" spans="1:66" s="1" customFormat="1" ht="18" customHeight="1">
      <c r="B15" s="33"/>
      <c r="C15" s="34"/>
      <c r="D15" s="34"/>
      <c r="E15" s="227" t="str">
        <f>IF('Rekapitulace stavby'!E14="","",'Rekapitulace stavby'!E14)</f>
        <v xml:space="preserve"> </v>
      </c>
      <c r="F15" s="228"/>
      <c r="G15" s="228"/>
      <c r="H15" s="228"/>
      <c r="I15" s="228"/>
      <c r="J15" s="228"/>
      <c r="K15" s="228"/>
      <c r="L15" s="228"/>
      <c r="M15" s="29" t="s">
        <v>30</v>
      </c>
      <c r="N15" s="34"/>
      <c r="O15" s="227" t="str">
        <f>IF('Rekapitulace stavby'!AN14="","",'Rekapitulace stavby'!AN14)</f>
        <v xml:space="preserve"> </v>
      </c>
      <c r="P15" s="183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32</v>
      </c>
      <c r="E17" s="34"/>
      <c r="F17" s="34"/>
      <c r="G17" s="34"/>
      <c r="H17" s="34"/>
      <c r="I17" s="34"/>
      <c r="J17" s="34"/>
      <c r="K17" s="34"/>
      <c r="L17" s="34"/>
      <c r="M17" s="29" t="s">
        <v>28</v>
      </c>
      <c r="N17" s="34"/>
      <c r="O17" s="183" t="str">
        <f>IF('Rekapitulace stavby'!AN16="","",'Rekapitulace stavby'!AN16)</f>
        <v/>
      </c>
      <c r="P17" s="183"/>
      <c r="Q17" s="34"/>
      <c r="R17" s="35"/>
    </row>
    <row r="18" spans="2:18" s="1" customFormat="1" ht="18" customHeight="1">
      <c r="B18" s="33"/>
      <c r="C18" s="34"/>
      <c r="D18" s="34"/>
      <c r="E18" s="27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29" t="s">
        <v>30</v>
      </c>
      <c r="N18" s="34"/>
      <c r="O18" s="183" t="str">
        <f>IF('Rekapitulace stavby'!AN17="","",'Rekapitulace stavby'!AN17)</f>
        <v/>
      </c>
      <c r="P18" s="183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34</v>
      </c>
      <c r="E20" s="34"/>
      <c r="F20" s="34"/>
      <c r="G20" s="34"/>
      <c r="H20" s="34"/>
      <c r="I20" s="34"/>
      <c r="J20" s="34"/>
      <c r="K20" s="34"/>
      <c r="L20" s="34"/>
      <c r="M20" s="29" t="s">
        <v>28</v>
      </c>
      <c r="N20" s="34"/>
      <c r="O20" s="183" t="str">
        <f>IF('Rekapitulace stavby'!AN19="","",'Rekapitulace stavby'!AN19)</f>
        <v/>
      </c>
      <c r="P20" s="183"/>
      <c r="Q20" s="34"/>
      <c r="R20" s="35"/>
    </row>
    <row r="21" spans="2:18" s="1" customFormat="1" ht="18" customHeight="1">
      <c r="B21" s="33"/>
      <c r="C21" s="34"/>
      <c r="D21" s="34"/>
      <c r="E21" s="27" t="str">
        <f>IF('Rekapitulace stavby'!E20="","",'Rekapitulace stavby'!E20)</f>
        <v xml:space="preserve"> </v>
      </c>
      <c r="F21" s="34"/>
      <c r="G21" s="34"/>
      <c r="H21" s="34"/>
      <c r="I21" s="34"/>
      <c r="J21" s="34"/>
      <c r="K21" s="34"/>
      <c r="L21" s="34"/>
      <c r="M21" s="29" t="s">
        <v>30</v>
      </c>
      <c r="N21" s="34"/>
      <c r="O21" s="183" t="str">
        <f>IF('Rekapitulace stavby'!AN20="","",'Rekapitulace stavby'!AN20)</f>
        <v/>
      </c>
      <c r="P21" s="183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35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188" t="s">
        <v>5</v>
      </c>
      <c r="F24" s="188"/>
      <c r="G24" s="188"/>
      <c r="H24" s="188"/>
      <c r="I24" s="188"/>
      <c r="J24" s="188"/>
      <c r="K24" s="188"/>
      <c r="L24" s="188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4" t="s">
        <v>114</v>
      </c>
      <c r="E27" s="34"/>
      <c r="F27" s="34"/>
      <c r="G27" s="34"/>
      <c r="H27" s="34"/>
      <c r="I27" s="34"/>
      <c r="J27" s="34"/>
      <c r="K27" s="34"/>
      <c r="L27" s="34"/>
      <c r="M27" s="189">
        <f>N88</f>
        <v>0</v>
      </c>
      <c r="N27" s="189"/>
      <c r="O27" s="189"/>
      <c r="P27" s="189"/>
      <c r="Q27" s="34"/>
      <c r="R27" s="35"/>
    </row>
    <row r="28" spans="2:18" s="1" customFormat="1" ht="14.45" customHeight="1">
      <c r="B28" s="33"/>
      <c r="C28" s="34"/>
      <c r="D28" s="32" t="s">
        <v>100</v>
      </c>
      <c r="E28" s="34"/>
      <c r="F28" s="34"/>
      <c r="G28" s="34"/>
      <c r="H28" s="34"/>
      <c r="I28" s="34"/>
      <c r="J28" s="34"/>
      <c r="K28" s="34"/>
      <c r="L28" s="34"/>
      <c r="M28" s="189">
        <f>N98</f>
        <v>0</v>
      </c>
      <c r="N28" s="189"/>
      <c r="O28" s="189"/>
      <c r="P28" s="189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15" t="s">
        <v>38</v>
      </c>
      <c r="E30" s="34"/>
      <c r="F30" s="34"/>
      <c r="G30" s="34"/>
      <c r="H30" s="34"/>
      <c r="I30" s="34"/>
      <c r="J30" s="34"/>
      <c r="K30" s="34"/>
      <c r="L30" s="34"/>
      <c r="M30" s="229">
        <f>ROUND(M27+M28,2)</f>
        <v>0</v>
      </c>
      <c r="N30" s="224"/>
      <c r="O30" s="224"/>
      <c r="P30" s="224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39</v>
      </c>
      <c r="E32" s="40" t="s">
        <v>40</v>
      </c>
      <c r="F32" s="41">
        <v>0.21</v>
      </c>
      <c r="G32" s="116" t="s">
        <v>41</v>
      </c>
      <c r="H32" s="230">
        <f>ROUND((((SUM(BE98:BE105)+SUM(BE123:BE152))+SUM(BE154:BE158))),2)</f>
        <v>0</v>
      </c>
      <c r="I32" s="224"/>
      <c r="J32" s="224"/>
      <c r="K32" s="34"/>
      <c r="L32" s="34"/>
      <c r="M32" s="230">
        <f>ROUND(((ROUND((SUM(BE98:BE105)+SUM(BE123:BE152)), 2)*F32)+SUM(BE154:BE158)*F32),2)</f>
        <v>0</v>
      </c>
      <c r="N32" s="224"/>
      <c r="O32" s="224"/>
      <c r="P32" s="224"/>
      <c r="Q32" s="34"/>
      <c r="R32" s="35"/>
    </row>
    <row r="33" spans="2:18" s="1" customFormat="1" ht="14.45" customHeight="1">
      <c r="B33" s="33"/>
      <c r="C33" s="34"/>
      <c r="D33" s="34"/>
      <c r="E33" s="40" t="s">
        <v>42</v>
      </c>
      <c r="F33" s="41">
        <v>0.15</v>
      </c>
      <c r="G33" s="116" t="s">
        <v>41</v>
      </c>
      <c r="H33" s="230">
        <f>ROUND((((SUM(BF98:BF105)+SUM(BF123:BF152))+SUM(BF154:BF158))),2)</f>
        <v>0</v>
      </c>
      <c r="I33" s="224"/>
      <c r="J33" s="224"/>
      <c r="K33" s="34"/>
      <c r="L33" s="34"/>
      <c r="M33" s="230">
        <f>ROUND(((ROUND((SUM(BF98:BF105)+SUM(BF123:BF152)), 2)*F33)+SUM(BF154:BF158)*F33),2)</f>
        <v>0</v>
      </c>
      <c r="N33" s="224"/>
      <c r="O33" s="224"/>
      <c r="P33" s="224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43</v>
      </c>
      <c r="F34" s="41">
        <v>0.21</v>
      </c>
      <c r="G34" s="116" t="s">
        <v>41</v>
      </c>
      <c r="H34" s="230">
        <f>ROUND((((SUM(BG98:BG105)+SUM(BG123:BG152))+SUM(BG154:BG158))),2)</f>
        <v>0</v>
      </c>
      <c r="I34" s="224"/>
      <c r="J34" s="224"/>
      <c r="K34" s="34"/>
      <c r="L34" s="34"/>
      <c r="M34" s="230">
        <v>0</v>
      </c>
      <c r="N34" s="224"/>
      <c r="O34" s="224"/>
      <c r="P34" s="224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44</v>
      </c>
      <c r="F35" s="41">
        <v>0.15</v>
      </c>
      <c r="G35" s="116" t="s">
        <v>41</v>
      </c>
      <c r="H35" s="230">
        <f>ROUND((((SUM(BH98:BH105)+SUM(BH123:BH152))+SUM(BH154:BH158))),2)</f>
        <v>0</v>
      </c>
      <c r="I35" s="224"/>
      <c r="J35" s="224"/>
      <c r="K35" s="34"/>
      <c r="L35" s="34"/>
      <c r="M35" s="230">
        <v>0</v>
      </c>
      <c r="N35" s="224"/>
      <c r="O35" s="224"/>
      <c r="P35" s="224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45</v>
      </c>
      <c r="F36" s="41">
        <v>0</v>
      </c>
      <c r="G36" s="116" t="s">
        <v>41</v>
      </c>
      <c r="H36" s="230">
        <f>ROUND((((SUM(BI98:BI105)+SUM(BI123:BI152))+SUM(BI154:BI158))),2)</f>
        <v>0</v>
      </c>
      <c r="I36" s="224"/>
      <c r="J36" s="224"/>
      <c r="K36" s="34"/>
      <c r="L36" s="34"/>
      <c r="M36" s="230">
        <v>0</v>
      </c>
      <c r="N36" s="224"/>
      <c r="O36" s="224"/>
      <c r="P36" s="224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12"/>
      <c r="D38" s="117" t="s">
        <v>46</v>
      </c>
      <c r="E38" s="73"/>
      <c r="F38" s="73"/>
      <c r="G38" s="118" t="s">
        <v>47</v>
      </c>
      <c r="H38" s="119" t="s">
        <v>48</v>
      </c>
      <c r="I38" s="73"/>
      <c r="J38" s="73"/>
      <c r="K38" s="73"/>
      <c r="L38" s="231">
        <f>SUM(M30:M36)</f>
        <v>0</v>
      </c>
      <c r="M38" s="231"/>
      <c r="N38" s="231"/>
      <c r="O38" s="231"/>
      <c r="P38" s="232"/>
      <c r="Q38" s="112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5">
      <c r="B50" s="33"/>
      <c r="C50" s="34"/>
      <c r="D50" s="48" t="s">
        <v>49</v>
      </c>
      <c r="E50" s="49"/>
      <c r="F50" s="49"/>
      <c r="G50" s="49"/>
      <c r="H50" s="50"/>
      <c r="I50" s="34"/>
      <c r="J50" s="48" t="s">
        <v>50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1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2"/>
    </row>
    <row r="52" spans="2:18">
      <c r="B52" s="21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2"/>
    </row>
    <row r="53" spans="2:18">
      <c r="B53" s="21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2"/>
    </row>
    <row r="54" spans="2:18">
      <c r="B54" s="21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2"/>
    </row>
    <row r="55" spans="2:18">
      <c r="B55" s="21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2"/>
    </row>
    <row r="56" spans="2:18">
      <c r="B56" s="21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2"/>
    </row>
    <row r="57" spans="2:18">
      <c r="B57" s="21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2"/>
    </row>
    <row r="58" spans="2:18">
      <c r="B58" s="21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2"/>
    </row>
    <row r="59" spans="2:18" s="1" customFormat="1" ht="15">
      <c r="B59" s="33"/>
      <c r="C59" s="34"/>
      <c r="D59" s="53" t="s">
        <v>51</v>
      </c>
      <c r="E59" s="54"/>
      <c r="F59" s="54"/>
      <c r="G59" s="55" t="s">
        <v>52</v>
      </c>
      <c r="H59" s="56"/>
      <c r="I59" s="34"/>
      <c r="J59" s="53" t="s">
        <v>51</v>
      </c>
      <c r="K59" s="54"/>
      <c r="L59" s="54"/>
      <c r="M59" s="54"/>
      <c r="N59" s="55" t="s">
        <v>52</v>
      </c>
      <c r="O59" s="54"/>
      <c r="P59" s="56"/>
      <c r="Q59" s="34"/>
      <c r="R59" s="35"/>
    </row>
    <row r="60" spans="2:18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5">
      <c r="B61" s="33"/>
      <c r="C61" s="34"/>
      <c r="D61" s="48" t="s">
        <v>53</v>
      </c>
      <c r="E61" s="49"/>
      <c r="F61" s="49"/>
      <c r="G61" s="49"/>
      <c r="H61" s="50"/>
      <c r="I61" s="34"/>
      <c r="J61" s="48" t="s">
        <v>54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1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2"/>
    </row>
    <row r="63" spans="2:18">
      <c r="B63" s="21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2"/>
    </row>
    <row r="64" spans="2:18">
      <c r="B64" s="21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2"/>
    </row>
    <row r="65" spans="2:18">
      <c r="B65" s="21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2"/>
    </row>
    <row r="66" spans="2:18">
      <c r="B66" s="21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2"/>
    </row>
    <row r="67" spans="2:18">
      <c r="B67" s="21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2"/>
    </row>
    <row r="68" spans="2:18">
      <c r="B68" s="21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2"/>
    </row>
    <row r="69" spans="2:18">
      <c r="B69" s="21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2"/>
    </row>
    <row r="70" spans="2:18" s="1" customFormat="1" ht="15">
      <c r="B70" s="33"/>
      <c r="C70" s="34"/>
      <c r="D70" s="53" t="s">
        <v>51</v>
      </c>
      <c r="E70" s="54"/>
      <c r="F70" s="54"/>
      <c r="G70" s="55" t="s">
        <v>52</v>
      </c>
      <c r="H70" s="56"/>
      <c r="I70" s="34"/>
      <c r="J70" s="53" t="s">
        <v>51</v>
      </c>
      <c r="K70" s="54"/>
      <c r="L70" s="54"/>
      <c r="M70" s="54"/>
      <c r="N70" s="55" t="s">
        <v>52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79" t="s">
        <v>115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9" t="s">
        <v>19</v>
      </c>
      <c r="D78" s="34"/>
      <c r="E78" s="34"/>
      <c r="F78" s="222" t="str">
        <f>F6</f>
        <v>Úprava technologie ÚT v předávací stanici na ul. V Zálomu 1, Ostrava-Zábřeh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4"/>
      <c r="R78" s="35"/>
    </row>
    <row r="79" spans="2:18" s="1" customFormat="1" ht="36.950000000000003" customHeight="1">
      <c r="B79" s="33"/>
      <c r="C79" s="67" t="s">
        <v>112</v>
      </c>
      <c r="D79" s="34"/>
      <c r="E79" s="34"/>
      <c r="F79" s="215" t="str">
        <f>F7</f>
        <v>Ova_VZálomu_dem - Demontáž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29" t="s">
        <v>23</v>
      </c>
      <c r="D81" s="34"/>
      <c r="E81" s="34"/>
      <c r="F81" s="27" t="str">
        <f>F9</f>
        <v>Ostrava-Zábřeh</v>
      </c>
      <c r="G81" s="34"/>
      <c r="H81" s="34"/>
      <c r="I81" s="34"/>
      <c r="J81" s="34"/>
      <c r="K81" s="29" t="s">
        <v>25</v>
      </c>
      <c r="L81" s="34"/>
      <c r="M81" s="226" t="str">
        <f>IF(O9="","",O9)</f>
        <v>13. 6. 2017</v>
      </c>
      <c r="N81" s="226"/>
      <c r="O81" s="226"/>
      <c r="P81" s="226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29" t="s">
        <v>27</v>
      </c>
      <c r="D83" s="34"/>
      <c r="E83" s="34"/>
      <c r="F83" s="27" t="str">
        <f>E12</f>
        <v xml:space="preserve"> </v>
      </c>
      <c r="G83" s="34"/>
      <c r="H83" s="34"/>
      <c r="I83" s="34"/>
      <c r="J83" s="34"/>
      <c r="K83" s="29" t="s">
        <v>32</v>
      </c>
      <c r="L83" s="34"/>
      <c r="M83" s="183" t="str">
        <f>E18</f>
        <v xml:space="preserve"> </v>
      </c>
      <c r="N83" s="183"/>
      <c r="O83" s="183"/>
      <c r="P83" s="183"/>
      <c r="Q83" s="183"/>
      <c r="R83" s="35"/>
    </row>
    <row r="84" spans="2:47" s="1" customFormat="1" ht="14.45" customHeight="1">
      <c r="B84" s="33"/>
      <c r="C84" s="29" t="s">
        <v>31</v>
      </c>
      <c r="D84" s="34"/>
      <c r="E84" s="34"/>
      <c r="F84" s="27" t="str">
        <f>IF(E15="","",E15)</f>
        <v xml:space="preserve"> </v>
      </c>
      <c r="G84" s="34"/>
      <c r="H84" s="34"/>
      <c r="I84" s="34"/>
      <c r="J84" s="34"/>
      <c r="K84" s="29" t="s">
        <v>34</v>
      </c>
      <c r="L84" s="34"/>
      <c r="M84" s="183" t="str">
        <f>E21</f>
        <v xml:space="preserve"> </v>
      </c>
      <c r="N84" s="183"/>
      <c r="O84" s="183"/>
      <c r="P84" s="183"/>
      <c r="Q84" s="183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33" t="s">
        <v>116</v>
      </c>
      <c r="D86" s="234"/>
      <c r="E86" s="234"/>
      <c r="F86" s="234"/>
      <c r="G86" s="234"/>
      <c r="H86" s="112"/>
      <c r="I86" s="112"/>
      <c r="J86" s="112"/>
      <c r="K86" s="112"/>
      <c r="L86" s="112"/>
      <c r="M86" s="112"/>
      <c r="N86" s="233" t="s">
        <v>117</v>
      </c>
      <c r="O86" s="234"/>
      <c r="P86" s="234"/>
      <c r="Q86" s="234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20" t="s">
        <v>118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07">
        <f>N123</f>
        <v>0</v>
      </c>
      <c r="O88" s="235"/>
      <c r="P88" s="235"/>
      <c r="Q88" s="235"/>
      <c r="R88" s="35"/>
      <c r="AU88" s="17" t="s">
        <v>119</v>
      </c>
    </row>
    <row r="89" spans="2:47" s="6" customFormat="1" ht="24.95" customHeight="1">
      <c r="B89" s="121"/>
      <c r="C89" s="122"/>
      <c r="D89" s="123" t="s">
        <v>120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36">
        <f>N124</f>
        <v>0</v>
      </c>
      <c r="O89" s="237"/>
      <c r="P89" s="237"/>
      <c r="Q89" s="237"/>
      <c r="R89" s="124"/>
    </row>
    <row r="90" spans="2:47" s="7" customFormat="1" ht="19.899999999999999" customHeight="1">
      <c r="B90" s="125"/>
      <c r="C90" s="126"/>
      <c r="D90" s="100" t="s">
        <v>121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11">
        <f>N125</f>
        <v>0</v>
      </c>
      <c r="O90" s="238"/>
      <c r="P90" s="238"/>
      <c r="Q90" s="238"/>
      <c r="R90" s="127"/>
    </row>
    <row r="91" spans="2:47" s="7" customFormat="1" ht="19.899999999999999" customHeight="1">
      <c r="B91" s="125"/>
      <c r="C91" s="126"/>
      <c r="D91" s="100" t="s">
        <v>122</v>
      </c>
      <c r="E91" s="126"/>
      <c r="F91" s="126"/>
      <c r="G91" s="126"/>
      <c r="H91" s="126"/>
      <c r="I91" s="126"/>
      <c r="J91" s="126"/>
      <c r="K91" s="126"/>
      <c r="L91" s="126"/>
      <c r="M91" s="126"/>
      <c r="N91" s="211">
        <f>N128</f>
        <v>0</v>
      </c>
      <c r="O91" s="238"/>
      <c r="P91" s="238"/>
      <c r="Q91" s="238"/>
      <c r="R91" s="127"/>
    </row>
    <row r="92" spans="2:47" s="7" customFormat="1" ht="19.899999999999999" customHeight="1">
      <c r="B92" s="125"/>
      <c r="C92" s="126"/>
      <c r="D92" s="100" t="s">
        <v>123</v>
      </c>
      <c r="E92" s="126"/>
      <c r="F92" s="126"/>
      <c r="G92" s="126"/>
      <c r="H92" s="126"/>
      <c r="I92" s="126"/>
      <c r="J92" s="126"/>
      <c r="K92" s="126"/>
      <c r="L92" s="126"/>
      <c r="M92" s="126"/>
      <c r="N92" s="211">
        <f>N133</f>
        <v>0</v>
      </c>
      <c r="O92" s="238"/>
      <c r="P92" s="238"/>
      <c r="Q92" s="238"/>
      <c r="R92" s="127"/>
    </row>
    <row r="93" spans="2:47" s="7" customFormat="1" ht="19.899999999999999" customHeight="1">
      <c r="B93" s="125"/>
      <c r="C93" s="126"/>
      <c r="D93" s="100" t="s">
        <v>124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11">
        <f>N138</f>
        <v>0</v>
      </c>
      <c r="O93" s="238"/>
      <c r="P93" s="238"/>
      <c r="Q93" s="238"/>
      <c r="R93" s="127"/>
    </row>
    <row r="94" spans="2:47" s="7" customFormat="1" ht="19.899999999999999" customHeight="1">
      <c r="B94" s="125"/>
      <c r="C94" s="126"/>
      <c r="D94" s="100" t="s">
        <v>361</v>
      </c>
      <c r="E94" s="126"/>
      <c r="F94" s="126"/>
      <c r="G94" s="126"/>
      <c r="H94" s="126"/>
      <c r="I94" s="126"/>
      <c r="J94" s="126"/>
      <c r="K94" s="126"/>
      <c r="L94" s="126"/>
      <c r="M94" s="126"/>
      <c r="N94" s="211">
        <f>N149</f>
        <v>0</v>
      </c>
      <c r="O94" s="238"/>
      <c r="P94" s="238"/>
      <c r="Q94" s="238"/>
      <c r="R94" s="127"/>
    </row>
    <row r="95" spans="2:47" s="6" customFormat="1" ht="24.95" customHeight="1">
      <c r="B95" s="121"/>
      <c r="C95" s="122"/>
      <c r="D95" s="123" t="s">
        <v>362</v>
      </c>
      <c r="E95" s="122"/>
      <c r="F95" s="122"/>
      <c r="G95" s="122"/>
      <c r="H95" s="122"/>
      <c r="I95" s="122"/>
      <c r="J95" s="122"/>
      <c r="K95" s="122"/>
      <c r="L95" s="122"/>
      <c r="M95" s="122"/>
      <c r="N95" s="236">
        <f>N151</f>
        <v>0</v>
      </c>
      <c r="O95" s="237"/>
      <c r="P95" s="237"/>
      <c r="Q95" s="237"/>
      <c r="R95" s="124"/>
    </row>
    <row r="96" spans="2:47" s="6" customFormat="1" ht="21.75" customHeight="1">
      <c r="B96" s="121"/>
      <c r="C96" s="122"/>
      <c r="D96" s="123"/>
      <c r="E96" s="122"/>
      <c r="F96" s="122"/>
      <c r="G96" s="122"/>
      <c r="H96" s="122"/>
      <c r="I96" s="122"/>
      <c r="J96" s="122"/>
      <c r="K96" s="122"/>
      <c r="L96" s="122"/>
      <c r="M96" s="122"/>
      <c r="N96" s="239"/>
      <c r="O96" s="237"/>
      <c r="P96" s="237"/>
      <c r="Q96" s="237"/>
      <c r="R96" s="124"/>
    </row>
    <row r="97" spans="2:65" s="1" customFormat="1" ht="21.7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</row>
    <row r="98" spans="2:65" s="1" customFormat="1" ht="29.25" customHeight="1">
      <c r="B98" s="33"/>
      <c r="C98" s="120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235"/>
      <c r="O98" s="240"/>
      <c r="P98" s="240"/>
      <c r="Q98" s="240"/>
      <c r="R98" s="35"/>
      <c r="T98" s="128"/>
      <c r="U98" s="129"/>
    </row>
    <row r="99" spans="2:65" s="1" customFormat="1" ht="18" customHeight="1">
      <c r="B99" s="130"/>
      <c r="C99" s="131"/>
      <c r="D99" s="208"/>
      <c r="E99" s="241"/>
      <c r="F99" s="241"/>
      <c r="G99" s="241"/>
      <c r="H99" s="241"/>
      <c r="I99" s="131"/>
      <c r="J99" s="131"/>
      <c r="K99" s="131"/>
      <c r="L99" s="131"/>
      <c r="M99" s="131"/>
      <c r="N99" s="210"/>
      <c r="O99" s="242"/>
      <c r="P99" s="242"/>
      <c r="Q99" s="242"/>
      <c r="R99" s="133"/>
      <c r="S99" s="131"/>
      <c r="T99" s="134"/>
      <c r="U99" s="135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7"/>
      <c r="AZ99" s="136"/>
      <c r="BA99" s="136"/>
      <c r="BB99" s="136"/>
      <c r="BC99" s="136"/>
      <c r="BD99" s="136"/>
      <c r="BE99" s="138"/>
      <c r="BF99" s="138"/>
      <c r="BG99" s="138"/>
      <c r="BH99" s="138"/>
      <c r="BI99" s="138"/>
      <c r="BJ99" s="137"/>
      <c r="BK99" s="136"/>
      <c r="BL99" s="136"/>
      <c r="BM99" s="136"/>
    </row>
    <row r="100" spans="2:65" s="1" customFormat="1" ht="18" customHeight="1">
      <c r="B100" s="130"/>
      <c r="C100" s="131"/>
      <c r="D100" s="208"/>
      <c r="E100" s="241"/>
      <c r="F100" s="241"/>
      <c r="G100" s="241"/>
      <c r="H100" s="241"/>
      <c r="I100" s="131"/>
      <c r="J100" s="131"/>
      <c r="K100" s="131"/>
      <c r="L100" s="131"/>
      <c r="M100" s="131"/>
      <c r="N100" s="210"/>
      <c r="O100" s="242"/>
      <c r="P100" s="242"/>
      <c r="Q100" s="242"/>
      <c r="R100" s="133"/>
      <c r="S100" s="131"/>
      <c r="T100" s="134"/>
      <c r="U100" s="135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7"/>
      <c r="AZ100" s="136"/>
      <c r="BA100" s="136"/>
      <c r="BB100" s="136"/>
      <c r="BC100" s="136"/>
      <c r="BD100" s="136"/>
      <c r="BE100" s="138"/>
      <c r="BF100" s="138"/>
      <c r="BG100" s="138"/>
      <c r="BH100" s="138"/>
      <c r="BI100" s="138"/>
      <c r="BJ100" s="137"/>
      <c r="BK100" s="136"/>
      <c r="BL100" s="136"/>
      <c r="BM100" s="136"/>
    </row>
    <row r="101" spans="2:65" s="1" customFormat="1" ht="18" customHeight="1">
      <c r="B101" s="130"/>
      <c r="C101" s="131"/>
      <c r="D101" s="208"/>
      <c r="E101" s="241"/>
      <c r="F101" s="241"/>
      <c r="G101" s="241"/>
      <c r="H101" s="241"/>
      <c r="I101" s="131"/>
      <c r="J101" s="131"/>
      <c r="K101" s="131"/>
      <c r="L101" s="131"/>
      <c r="M101" s="131"/>
      <c r="N101" s="210"/>
      <c r="O101" s="242"/>
      <c r="P101" s="242"/>
      <c r="Q101" s="242"/>
      <c r="R101" s="133"/>
      <c r="S101" s="131"/>
      <c r="T101" s="134"/>
      <c r="U101" s="135"/>
      <c r="V101" s="136"/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7"/>
      <c r="AZ101" s="136"/>
      <c r="BA101" s="136"/>
      <c r="BB101" s="136"/>
      <c r="BC101" s="136"/>
      <c r="BD101" s="136"/>
      <c r="BE101" s="138"/>
      <c r="BF101" s="138"/>
      <c r="BG101" s="138"/>
      <c r="BH101" s="138"/>
      <c r="BI101" s="138"/>
      <c r="BJ101" s="137"/>
      <c r="BK101" s="136"/>
      <c r="BL101" s="136"/>
      <c r="BM101" s="136"/>
    </row>
    <row r="102" spans="2:65" s="1" customFormat="1" ht="18" customHeight="1">
      <c r="B102" s="130"/>
      <c r="C102" s="131"/>
      <c r="D102" s="208"/>
      <c r="E102" s="241"/>
      <c r="F102" s="241"/>
      <c r="G102" s="241"/>
      <c r="H102" s="241"/>
      <c r="I102" s="131"/>
      <c r="J102" s="131"/>
      <c r="K102" s="131"/>
      <c r="L102" s="131"/>
      <c r="M102" s="131"/>
      <c r="N102" s="210"/>
      <c r="O102" s="242"/>
      <c r="P102" s="242"/>
      <c r="Q102" s="242"/>
      <c r="R102" s="133"/>
      <c r="S102" s="131"/>
      <c r="T102" s="134"/>
      <c r="U102" s="135"/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7"/>
      <c r="AZ102" s="136"/>
      <c r="BA102" s="136"/>
      <c r="BB102" s="136"/>
      <c r="BC102" s="136"/>
      <c r="BD102" s="136"/>
      <c r="BE102" s="138"/>
      <c r="BF102" s="138"/>
      <c r="BG102" s="138"/>
      <c r="BH102" s="138"/>
      <c r="BI102" s="138"/>
      <c r="BJ102" s="137"/>
      <c r="BK102" s="136"/>
      <c r="BL102" s="136"/>
      <c r="BM102" s="136"/>
    </row>
    <row r="103" spans="2:65" s="1" customFormat="1" ht="18" customHeight="1">
      <c r="B103" s="130"/>
      <c r="C103" s="131"/>
      <c r="D103" s="208"/>
      <c r="E103" s="241"/>
      <c r="F103" s="241"/>
      <c r="G103" s="241"/>
      <c r="H103" s="241"/>
      <c r="I103" s="131"/>
      <c r="J103" s="131"/>
      <c r="K103" s="131"/>
      <c r="L103" s="131"/>
      <c r="M103" s="131"/>
      <c r="N103" s="210"/>
      <c r="O103" s="242"/>
      <c r="P103" s="242"/>
      <c r="Q103" s="242"/>
      <c r="R103" s="133"/>
      <c r="S103" s="131"/>
      <c r="T103" s="134"/>
      <c r="U103" s="135"/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7"/>
      <c r="AZ103" s="136"/>
      <c r="BA103" s="136"/>
      <c r="BB103" s="136"/>
      <c r="BC103" s="136"/>
      <c r="BD103" s="136"/>
      <c r="BE103" s="138"/>
      <c r="BF103" s="138"/>
      <c r="BG103" s="138"/>
      <c r="BH103" s="138"/>
      <c r="BI103" s="138"/>
      <c r="BJ103" s="137"/>
      <c r="BK103" s="136"/>
      <c r="BL103" s="136"/>
      <c r="BM103" s="136"/>
    </row>
    <row r="104" spans="2:65" s="1" customFormat="1" ht="18" customHeight="1">
      <c r="B104" s="130"/>
      <c r="C104" s="131"/>
      <c r="D104" s="132"/>
      <c r="E104" s="131"/>
      <c r="F104" s="131"/>
      <c r="G104" s="131"/>
      <c r="H104" s="131"/>
      <c r="I104" s="131"/>
      <c r="J104" s="131"/>
      <c r="K104" s="131"/>
      <c r="L104" s="131"/>
      <c r="M104" s="131"/>
      <c r="N104" s="210"/>
      <c r="O104" s="242"/>
      <c r="P104" s="242"/>
      <c r="Q104" s="242"/>
      <c r="R104" s="133"/>
      <c r="S104" s="131"/>
      <c r="T104" s="139"/>
      <c r="U104" s="140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7"/>
      <c r="AZ104" s="136"/>
      <c r="BA104" s="136"/>
      <c r="BB104" s="136"/>
      <c r="BC104" s="136"/>
      <c r="BD104" s="136"/>
      <c r="BE104" s="138"/>
      <c r="BF104" s="138"/>
      <c r="BG104" s="138"/>
      <c r="BH104" s="138"/>
      <c r="BI104" s="138"/>
      <c r="BJ104" s="137"/>
      <c r="BK104" s="136"/>
      <c r="BL104" s="136"/>
      <c r="BM104" s="136"/>
    </row>
    <row r="105" spans="2:65" s="1" customFormat="1"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spans="2:65" s="1" customFormat="1" ht="29.25" customHeight="1">
      <c r="B106" s="33"/>
      <c r="C106" s="111" t="s">
        <v>104</v>
      </c>
      <c r="D106" s="112"/>
      <c r="E106" s="112"/>
      <c r="F106" s="112"/>
      <c r="G106" s="112"/>
      <c r="H106" s="112"/>
      <c r="I106" s="112"/>
      <c r="J106" s="112"/>
      <c r="K106" s="112"/>
      <c r="L106" s="212">
        <f>ROUND(SUM(N88+N98),2)</f>
        <v>0</v>
      </c>
      <c r="M106" s="212"/>
      <c r="N106" s="212"/>
      <c r="O106" s="212"/>
      <c r="P106" s="212"/>
      <c r="Q106" s="212"/>
      <c r="R106" s="35"/>
    </row>
    <row r="107" spans="2:65" s="1" customFormat="1" ht="6.95" customHeight="1"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9"/>
    </row>
    <row r="111" spans="2:65" s="1" customFormat="1" ht="6.95" customHeight="1"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2"/>
    </row>
    <row r="112" spans="2:65" s="1" customFormat="1" ht="36.950000000000003" customHeight="1">
      <c r="B112" s="33"/>
      <c r="C112" s="179" t="s">
        <v>127</v>
      </c>
      <c r="D112" s="224"/>
      <c r="E112" s="224"/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35"/>
    </row>
    <row r="113" spans="2:65" s="1" customFormat="1" ht="6.95" customHeight="1"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spans="2:65" s="1" customFormat="1" ht="30" customHeight="1">
      <c r="B114" s="33"/>
      <c r="C114" s="29" t="s">
        <v>19</v>
      </c>
      <c r="D114" s="34"/>
      <c r="E114" s="34"/>
      <c r="F114" s="222" t="str">
        <f>F6</f>
        <v>Úprava technologie ÚT v předávací stanici na ul. V Zálomu 1, Ostrava-Zábřeh</v>
      </c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34"/>
      <c r="R114" s="35"/>
    </row>
    <row r="115" spans="2:65" s="1" customFormat="1" ht="36.950000000000003" customHeight="1">
      <c r="B115" s="33"/>
      <c r="C115" s="67" t="s">
        <v>112</v>
      </c>
      <c r="D115" s="34"/>
      <c r="E115" s="34"/>
      <c r="F115" s="215" t="str">
        <f>F7</f>
        <v>Ova_VZálomu_dem - Demontáž</v>
      </c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34"/>
      <c r="R115" s="35"/>
    </row>
    <row r="116" spans="2:65" s="1" customFormat="1" ht="6.95" customHeight="1"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spans="2:65" s="1" customFormat="1" ht="18" customHeight="1">
      <c r="B117" s="33"/>
      <c r="C117" s="29" t="s">
        <v>23</v>
      </c>
      <c r="D117" s="34"/>
      <c r="E117" s="34"/>
      <c r="F117" s="27" t="str">
        <f>F9</f>
        <v>Ostrava-Zábřeh</v>
      </c>
      <c r="G117" s="34"/>
      <c r="H117" s="34"/>
      <c r="I117" s="34"/>
      <c r="J117" s="34"/>
      <c r="K117" s="29" t="s">
        <v>25</v>
      </c>
      <c r="L117" s="34"/>
      <c r="M117" s="226" t="str">
        <f>IF(O9="","",O9)</f>
        <v>13. 6. 2017</v>
      </c>
      <c r="N117" s="226"/>
      <c r="O117" s="226"/>
      <c r="P117" s="226"/>
      <c r="Q117" s="34"/>
      <c r="R117" s="35"/>
    </row>
    <row r="118" spans="2:65" s="1" customFormat="1" ht="6.95" customHeight="1"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spans="2:65" s="1" customFormat="1" ht="15">
      <c r="B119" s="33"/>
      <c r="C119" s="29" t="s">
        <v>27</v>
      </c>
      <c r="D119" s="34"/>
      <c r="E119" s="34"/>
      <c r="F119" s="27" t="str">
        <f>E12</f>
        <v xml:space="preserve"> </v>
      </c>
      <c r="G119" s="34"/>
      <c r="H119" s="34"/>
      <c r="I119" s="34"/>
      <c r="J119" s="34"/>
      <c r="K119" s="29" t="s">
        <v>32</v>
      </c>
      <c r="L119" s="34"/>
      <c r="M119" s="183" t="str">
        <f>E18</f>
        <v xml:space="preserve"> </v>
      </c>
      <c r="N119" s="183"/>
      <c r="O119" s="183"/>
      <c r="P119" s="183"/>
      <c r="Q119" s="183"/>
      <c r="R119" s="35"/>
    </row>
    <row r="120" spans="2:65" s="1" customFormat="1" ht="14.45" customHeight="1">
      <c r="B120" s="33"/>
      <c r="C120" s="29" t="s">
        <v>31</v>
      </c>
      <c r="D120" s="34"/>
      <c r="E120" s="34"/>
      <c r="F120" s="27" t="str">
        <f>IF(E15="","",E15)</f>
        <v xml:space="preserve"> </v>
      </c>
      <c r="G120" s="34"/>
      <c r="H120" s="34"/>
      <c r="I120" s="34"/>
      <c r="J120" s="34"/>
      <c r="K120" s="29" t="s">
        <v>34</v>
      </c>
      <c r="L120" s="34"/>
      <c r="M120" s="183" t="str">
        <f>E21</f>
        <v xml:space="preserve"> </v>
      </c>
      <c r="N120" s="183"/>
      <c r="O120" s="183"/>
      <c r="P120" s="183"/>
      <c r="Q120" s="183"/>
      <c r="R120" s="35"/>
    </row>
    <row r="121" spans="2:65" s="1" customFormat="1" ht="10.35" customHeight="1"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pans="2:65" s="8" customFormat="1" ht="29.25" customHeight="1">
      <c r="B122" s="141"/>
      <c r="C122" s="142" t="s">
        <v>128</v>
      </c>
      <c r="D122" s="143" t="s">
        <v>129</v>
      </c>
      <c r="E122" s="143" t="s">
        <v>57</v>
      </c>
      <c r="F122" s="243" t="s">
        <v>130</v>
      </c>
      <c r="G122" s="243"/>
      <c r="H122" s="243"/>
      <c r="I122" s="243"/>
      <c r="J122" s="143" t="s">
        <v>131</v>
      </c>
      <c r="K122" s="143" t="s">
        <v>132</v>
      </c>
      <c r="L122" s="244" t="s">
        <v>133</v>
      </c>
      <c r="M122" s="244"/>
      <c r="N122" s="243" t="s">
        <v>117</v>
      </c>
      <c r="O122" s="243"/>
      <c r="P122" s="243"/>
      <c r="Q122" s="245"/>
      <c r="R122" s="144"/>
      <c r="T122" s="74" t="s">
        <v>134</v>
      </c>
      <c r="U122" s="75" t="s">
        <v>39</v>
      </c>
      <c r="V122" s="75" t="s">
        <v>135</v>
      </c>
      <c r="W122" s="75" t="s">
        <v>136</v>
      </c>
      <c r="X122" s="75" t="s">
        <v>137</v>
      </c>
      <c r="Y122" s="75" t="s">
        <v>138</v>
      </c>
      <c r="Z122" s="75" t="s">
        <v>139</v>
      </c>
      <c r="AA122" s="76" t="s">
        <v>140</v>
      </c>
    </row>
    <row r="123" spans="2:65" s="1" customFormat="1" ht="29.25" customHeight="1">
      <c r="B123" s="33"/>
      <c r="C123" s="78" t="s">
        <v>114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259">
        <f>BK123</f>
        <v>0</v>
      </c>
      <c r="O123" s="260"/>
      <c r="P123" s="260"/>
      <c r="Q123" s="260"/>
      <c r="R123" s="35"/>
      <c r="T123" s="77"/>
      <c r="U123" s="49"/>
      <c r="V123" s="49"/>
      <c r="W123" s="145">
        <f>W124+W151+W153</f>
        <v>0</v>
      </c>
      <c r="X123" s="49"/>
      <c r="Y123" s="145">
        <f>Y124+Y151+Y153</f>
        <v>3.4600000000000004E-3</v>
      </c>
      <c r="Z123" s="49"/>
      <c r="AA123" s="146">
        <f>AA124+AA151+AA153</f>
        <v>1.5401099999999999</v>
      </c>
      <c r="AT123" s="17" t="s">
        <v>74</v>
      </c>
      <c r="AU123" s="17" t="s">
        <v>119</v>
      </c>
      <c r="BK123" s="147">
        <f>BK124+BK151+BK153</f>
        <v>0</v>
      </c>
    </row>
    <row r="124" spans="2:65" s="9" customFormat="1" ht="37.35" customHeight="1">
      <c r="B124" s="148"/>
      <c r="C124" s="149"/>
      <c r="D124" s="150" t="s">
        <v>120</v>
      </c>
      <c r="E124" s="150"/>
      <c r="F124" s="150"/>
      <c r="G124" s="150"/>
      <c r="H124" s="150"/>
      <c r="I124" s="150"/>
      <c r="J124" s="150"/>
      <c r="K124" s="150"/>
      <c r="L124" s="150"/>
      <c r="M124" s="150"/>
      <c r="N124" s="239">
        <f>BK124</f>
        <v>0</v>
      </c>
      <c r="O124" s="236"/>
      <c r="P124" s="236"/>
      <c r="Q124" s="236"/>
      <c r="R124" s="151"/>
      <c r="T124" s="152"/>
      <c r="U124" s="149"/>
      <c r="V124" s="149"/>
      <c r="W124" s="153">
        <f>W125+W128+W133+W138+W149</f>
        <v>0</v>
      </c>
      <c r="X124" s="149"/>
      <c r="Y124" s="153">
        <f>Y125+Y128+Y133+Y138+Y149</f>
        <v>3.4600000000000004E-3</v>
      </c>
      <c r="Z124" s="149"/>
      <c r="AA124" s="154">
        <f>AA125+AA128+AA133+AA138+AA149</f>
        <v>1.5401099999999999</v>
      </c>
      <c r="AR124" s="155" t="s">
        <v>110</v>
      </c>
      <c r="AT124" s="156" t="s">
        <v>74</v>
      </c>
      <c r="AU124" s="156" t="s">
        <v>75</v>
      </c>
      <c r="AY124" s="155" t="s">
        <v>141</v>
      </c>
      <c r="BK124" s="157">
        <f>BK125+BK128+BK133+BK138+BK149</f>
        <v>0</v>
      </c>
    </row>
    <row r="125" spans="2:65" s="9" customFormat="1" ht="19.899999999999999" customHeight="1">
      <c r="B125" s="148"/>
      <c r="C125" s="149"/>
      <c r="D125" s="158" t="s">
        <v>121</v>
      </c>
      <c r="E125" s="158"/>
      <c r="F125" s="158"/>
      <c r="G125" s="158"/>
      <c r="H125" s="158"/>
      <c r="I125" s="158"/>
      <c r="J125" s="158"/>
      <c r="K125" s="158"/>
      <c r="L125" s="158"/>
      <c r="M125" s="158"/>
      <c r="N125" s="261">
        <f>BK125</f>
        <v>0</v>
      </c>
      <c r="O125" s="262"/>
      <c r="P125" s="262"/>
      <c r="Q125" s="262"/>
      <c r="R125" s="151"/>
      <c r="T125" s="152"/>
      <c r="U125" s="149"/>
      <c r="V125" s="149"/>
      <c r="W125" s="153">
        <f>SUM(W126:W127)</f>
        <v>0</v>
      </c>
      <c r="X125" s="149"/>
      <c r="Y125" s="153">
        <f>SUM(Y126:Y127)</f>
        <v>0</v>
      </c>
      <c r="Z125" s="149"/>
      <c r="AA125" s="154">
        <f>SUM(AA126:AA127)</f>
        <v>0.16619999999999999</v>
      </c>
      <c r="AR125" s="155" t="s">
        <v>110</v>
      </c>
      <c r="AT125" s="156" t="s">
        <v>74</v>
      </c>
      <c r="AU125" s="156" t="s">
        <v>83</v>
      </c>
      <c r="AY125" s="155" t="s">
        <v>141</v>
      </c>
      <c r="BK125" s="157">
        <f>SUM(BK126:BK127)</f>
        <v>0</v>
      </c>
    </row>
    <row r="126" spans="2:65" s="1" customFormat="1" ht="22.5" customHeight="1">
      <c r="B126" s="130"/>
      <c r="C126" s="159" t="s">
        <v>331</v>
      </c>
      <c r="D126" s="159" t="s">
        <v>143</v>
      </c>
      <c r="E126" s="160" t="s">
        <v>399</v>
      </c>
      <c r="F126" s="246" t="s">
        <v>400</v>
      </c>
      <c r="G126" s="246"/>
      <c r="H126" s="246"/>
      <c r="I126" s="246"/>
      <c r="J126" s="161" t="s">
        <v>146</v>
      </c>
      <c r="K126" s="162">
        <v>30</v>
      </c>
      <c r="L126" s="247">
        <v>0</v>
      </c>
      <c r="M126" s="247"/>
      <c r="N126" s="248">
        <f>ROUND(L126*K126,2)</f>
        <v>0</v>
      </c>
      <c r="O126" s="248"/>
      <c r="P126" s="248"/>
      <c r="Q126" s="248"/>
      <c r="R126" s="133"/>
      <c r="T126" s="163" t="s">
        <v>5</v>
      </c>
      <c r="U126" s="42" t="s">
        <v>40</v>
      </c>
      <c r="V126" s="34"/>
      <c r="W126" s="164">
        <f>V126*K126</f>
        <v>0</v>
      </c>
      <c r="X126" s="164">
        <v>0</v>
      </c>
      <c r="Y126" s="164">
        <f>X126*K126</f>
        <v>0</v>
      </c>
      <c r="Z126" s="164">
        <v>5.5399999999999998E-3</v>
      </c>
      <c r="AA126" s="165">
        <f>Z126*K126</f>
        <v>0.16619999999999999</v>
      </c>
      <c r="AR126" s="17" t="s">
        <v>147</v>
      </c>
      <c r="AT126" s="17" t="s">
        <v>143</v>
      </c>
      <c r="AU126" s="17" t="s">
        <v>110</v>
      </c>
      <c r="AY126" s="17" t="s">
        <v>141</v>
      </c>
      <c r="BE126" s="104">
        <f>IF(U126="základní",N126,0)</f>
        <v>0</v>
      </c>
      <c r="BF126" s="104">
        <f>IF(U126="snížená",N126,0)</f>
        <v>0</v>
      </c>
      <c r="BG126" s="104">
        <f>IF(U126="zákl. přenesená",N126,0)</f>
        <v>0</v>
      </c>
      <c r="BH126" s="104">
        <f>IF(U126="sníž. přenesená",N126,0)</f>
        <v>0</v>
      </c>
      <c r="BI126" s="104">
        <f>IF(U126="nulová",N126,0)</f>
        <v>0</v>
      </c>
      <c r="BJ126" s="17" t="s">
        <v>83</v>
      </c>
      <c r="BK126" s="104">
        <f>ROUND(L126*K126,2)</f>
        <v>0</v>
      </c>
      <c r="BL126" s="17" t="s">
        <v>147</v>
      </c>
      <c r="BM126" s="17" t="s">
        <v>401</v>
      </c>
    </row>
    <row r="127" spans="2:65" s="1" customFormat="1" ht="31.5" customHeight="1">
      <c r="B127" s="130"/>
      <c r="C127" s="159" t="s">
        <v>335</v>
      </c>
      <c r="D127" s="159" t="s">
        <v>143</v>
      </c>
      <c r="E127" s="160" t="s">
        <v>160</v>
      </c>
      <c r="F127" s="246" t="s">
        <v>161</v>
      </c>
      <c r="G127" s="246"/>
      <c r="H127" s="246"/>
      <c r="I127" s="246"/>
      <c r="J127" s="161" t="s">
        <v>162</v>
      </c>
      <c r="K127" s="162">
        <v>0.16600000000000001</v>
      </c>
      <c r="L127" s="247">
        <v>0</v>
      </c>
      <c r="M127" s="247"/>
      <c r="N127" s="248">
        <f>ROUND(L127*K127,2)</f>
        <v>0</v>
      </c>
      <c r="O127" s="248"/>
      <c r="P127" s="248"/>
      <c r="Q127" s="248"/>
      <c r="R127" s="133"/>
      <c r="T127" s="163" t="s">
        <v>5</v>
      </c>
      <c r="U127" s="42" t="s">
        <v>40</v>
      </c>
      <c r="V127" s="34"/>
      <c r="W127" s="164">
        <f>V127*K127</f>
        <v>0</v>
      </c>
      <c r="X127" s="164">
        <v>0</v>
      </c>
      <c r="Y127" s="164">
        <f>X127*K127</f>
        <v>0</v>
      </c>
      <c r="Z127" s="164">
        <v>0</v>
      </c>
      <c r="AA127" s="165">
        <f>Z127*K127</f>
        <v>0</v>
      </c>
      <c r="AR127" s="17" t="s">
        <v>147</v>
      </c>
      <c r="AT127" s="17" t="s">
        <v>143</v>
      </c>
      <c r="AU127" s="17" t="s">
        <v>110</v>
      </c>
      <c r="AY127" s="17" t="s">
        <v>141</v>
      </c>
      <c r="BE127" s="104">
        <f>IF(U127="základní",N127,0)</f>
        <v>0</v>
      </c>
      <c r="BF127" s="104">
        <f>IF(U127="snížená",N127,0)</f>
        <v>0</v>
      </c>
      <c r="BG127" s="104">
        <f>IF(U127="zákl. přenesená",N127,0)</f>
        <v>0</v>
      </c>
      <c r="BH127" s="104">
        <f>IF(U127="sníž. přenesená",N127,0)</f>
        <v>0</v>
      </c>
      <c r="BI127" s="104">
        <f>IF(U127="nulová",N127,0)</f>
        <v>0</v>
      </c>
      <c r="BJ127" s="17" t="s">
        <v>83</v>
      </c>
      <c r="BK127" s="104">
        <f>ROUND(L127*K127,2)</f>
        <v>0</v>
      </c>
      <c r="BL127" s="17" t="s">
        <v>147</v>
      </c>
      <c r="BM127" s="17" t="s">
        <v>402</v>
      </c>
    </row>
    <row r="128" spans="2:65" s="9" customFormat="1" ht="29.85" customHeight="1">
      <c r="B128" s="148"/>
      <c r="C128" s="149"/>
      <c r="D128" s="158" t="s">
        <v>122</v>
      </c>
      <c r="E128" s="158"/>
      <c r="F128" s="158"/>
      <c r="G128" s="158"/>
      <c r="H128" s="158"/>
      <c r="I128" s="158"/>
      <c r="J128" s="158"/>
      <c r="K128" s="158"/>
      <c r="L128" s="158"/>
      <c r="M128" s="158"/>
      <c r="N128" s="252">
        <f>BK128</f>
        <v>0</v>
      </c>
      <c r="O128" s="253"/>
      <c r="P128" s="253"/>
      <c r="Q128" s="253"/>
      <c r="R128" s="151"/>
      <c r="T128" s="152"/>
      <c r="U128" s="149"/>
      <c r="V128" s="149"/>
      <c r="W128" s="153">
        <f>SUM(W129:W132)</f>
        <v>0</v>
      </c>
      <c r="X128" s="149"/>
      <c r="Y128" s="153">
        <f>SUM(Y129:Y132)</f>
        <v>2.0999999999999998E-4</v>
      </c>
      <c r="Z128" s="149"/>
      <c r="AA128" s="154">
        <f>SUM(AA129:AA132)</f>
        <v>0.37402999999999997</v>
      </c>
      <c r="AR128" s="155" t="s">
        <v>110</v>
      </c>
      <c r="AT128" s="156" t="s">
        <v>74</v>
      </c>
      <c r="AU128" s="156" t="s">
        <v>83</v>
      </c>
      <c r="AY128" s="155" t="s">
        <v>141</v>
      </c>
      <c r="BK128" s="157">
        <f>SUM(BK129:BK132)</f>
        <v>0</v>
      </c>
    </row>
    <row r="129" spans="2:65" s="1" customFormat="1" ht="22.5" customHeight="1">
      <c r="B129" s="130"/>
      <c r="C129" s="159" t="s">
        <v>194</v>
      </c>
      <c r="D129" s="159" t="s">
        <v>143</v>
      </c>
      <c r="E129" s="160" t="s">
        <v>403</v>
      </c>
      <c r="F129" s="246" t="s">
        <v>404</v>
      </c>
      <c r="G129" s="246"/>
      <c r="H129" s="246"/>
      <c r="I129" s="246"/>
      <c r="J129" s="161" t="s">
        <v>146</v>
      </c>
      <c r="K129" s="162">
        <v>3.5</v>
      </c>
      <c r="L129" s="247">
        <v>0</v>
      </c>
      <c r="M129" s="247"/>
      <c r="N129" s="248">
        <f>ROUND(L129*K129,2)</f>
        <v>0</v>
      </c>
      <c r="O129" s="248"/>
      <c r="P129" s="248"/>
      <c r="Q129" s="248"/>
      <c r="R129" s="133"/>
      <c r="T129" s="163" t="s">
        <v>5</v>
      </c>
      <c r="U129" s="42" t="s">
        <v>40</v>
      </c>
      <c r="V129" s="34"/>
      <c r="W129" s="164">
        <f>V129*K129</f>
        <v>0</v>
      </c>
      <c r="X129" s="164">
        <v>0</v>
      </c>
      <c r="Y129" s="164">
        <f>X129*K129</f>
        <v>0</v>
      </c>
      <c r="Z129" s="164">
        <v>9.3579999999999997E-2</v>
      </c>
      <c r="AA129" s="165">
        <f>Z129*K129</f>
        <v>0.32752999999999999</v>
      </c>
      <c r="AR129" s="17" t="s">
        <v>147</v>
      </c>
      <c r="AT129" s="17" t="s">
        <v>143</v>
      </c>
      <c r="AU129" s="17" t="s">
        <v>110</v>
      </c>
      <c r="AY129" s="17" t="s">
        <v>141</v>
      </c>
      <c r="BE129" s="104">
        <f>IF(U129="základní",N129,0)</f>
        <v>0</v>
      </c>
      <c r="BF129" s="104">
        <f>IF(U129="snížená",N129,0)</f>
        <v>0</v>
      </c>
      <c r="BG129" s="104">
        <f>IF(U129="zákl. přenesená",N129,0)</f>
        <v>0</v>
      </c>
      <c r="BH129" s="104">
        <f>IF(U129="sníž. přenesená",N129,0)</f>
        <v>0</v>
      </c>
      <c r="BI129" s="104">
        <f>IF(U129="nulová",N129,0)</f>
        <v>0</v>
      </c>
      <c r="BJ129" s="17" t="s">
        <v>83</v>
      </c>
      <c r="BK129" s="104">
        <f>ROUND(L129*K129,2)</f>
        <v>0</v>
      </c>
      <c r="BL129" s="17" t="s">
        <v>147</v>
      </c>
      <c r="BM129" s="17" t="s">
        <v>405</v>
      </c>
    </row>
    <row r="130" spans="2:65" s="1" customFormat="1" ht="22.5" customHeight="1">
      <c r="B130" s="130"/>
      <c r="C130" s="159" t="s">
        <v>311</v>
      </c>
      <c r="D130" s="159" t="s">
        <v>143</v>
      </c>
      <c r="E130" s="160" t="s">
        <v>406</v>
      </c>
      <c r="F130" s="246" t="s">
        <v>407</v>
      </c>
      <c r="G130" s="246"/>
      <c r="H130" s="246"/>
      <c r="I130" s="246"/>
      <c r="J130" s="161" t="s">
        <v>184</v>
      </c>
      <c r="K130" s="162">
        <v>1</v>
      </c>
      <c r="L130" s="247">
        <v>0</v>
      </c>
      <c r="M130" s="247"/>
      <c r="N130" s="248">
        <f>ROUND(L130*K130,2)</f>
        <v>0</v>
      </c>
      <c r="O130" s="248"/>
      <c r="P130" s="248"/>
      <c r="Q130" s="248"/>
      <c r="R130" s="133"/>
      <c r="T130" s="163" t="s">
        <v>5</v>
      </c>
      <c r="U130" s="42" t="s">
        <v>40</v>
      </c>
      <c r="V130" s="34"/>
      <c r="W130" s="164">
        <f>V130*K130</f>
        <v>0</v>
      </c>
      <c r="X130" s="164">
        <v>6.9999999999999994E-5</v>
      </c>
      <c r="Y130" s="164">
        <f>X130*K130</f>
        <v>6.9999999999999994E-5</v>
      </c>
      <c r="Z130" s="164">
        <v>4.4999999999999997E-3</v>
      </c>
      <c r="AA130" s="165">
        <f>Z130*K130</f>
        <v>4.4999999999999997E-3</v>
      </c>
      <c r="AR130" s="17" t="s">
        <v>147</v>
      </c>
      <c r="AT130" s="17" t="s">
        <v>143</v>
      </c>
      <c r="AU130" s="17" t="s">
        <v>110</v>
      </c>
      <c r="AY130" s="17" t="s">
        <v>141</v>
      </c>
      <c r="BE130" s="104">
        <f>IF(U130="základní",N130,0)</f>
        <v>0</v>
      </c>
      <c r="BF130" s="104">
        <f>IF(U130="snížená",N130,0)</f>
        <v>0</v>
      </c>
      <c r="BG130" s="104">
        <f>IF(U130="zákl. přenesená",N130,0)</f>
        <v>0</v>
      </c>
      <c r="BH130" s="104">
        <f>IF(U130="sníž. přenesená",N130,0)</f>
        <v>0</v>
      </c>
      <c r="BI130" s="104">
        <f>IF(U130="nulová",N130,0)</f>
        <v>0</v>
      </c>
      <c r="BJ130" s="17" t="s">
        <v>83</v>
      </c>
      <c r="BK130" s="104">
        <f>ROUND(L130*K130,2)</f>
        <v>0</v>
      </c>
      <c r="BL130" s="17" t="s">
        <v>147</v>
      </c>
      <c r="BM130" s="17" t="s">
        <v>408</v>
      </c>
    </row>
    <row r="131" spans="2:65" s="1" customFormat="1" ht="22.5" customHeight="1">
      <c r="B131" s="130"/>
      <c r="C131" s="159" t="s">
        <v>318</v>
      </c>
      <c r="D131" s="159" t="s">
        <v>143</v>
      </c>
      <c r="E131" s="160" t="s">
        <v>409</v>
      </c>
      <c r="F131" s="246" t="s">
        <v>410</v>
      </c>
      <c r="G131" s="246"/>
      <c r="H131" s="246"/>
      <c r="I131" s="246"/>
      <c r="J131" s="161" t="s">
        <v>184</v>
      </c>
      <c r="K131" s="162">
        <v>2</v>
      </c>
      <c r="L131" s="247">
        <v>0</v>
      </c>
      <c r="M131" s="247"/>
      <c r="N131" s="248">
        <f>ROUND(L131*K131,2)</f>
        <v>0</v>
      </c>
      <c r="O131" s="248"/>
      <c r="P131" s="248"/>
      <c r="Q131" s="248"/>
      <c r="R131" s="133"/>
      <c r="T131" s="163" t="s">
        <v>5</v>
      </c>
      <c r="U131" s="42" t="s">
        <v>40</v>
      </c>
      <c r="V131" s="34"/>
      <c r="W131" s="164">
        <f>V131*K131</f>
        <v>0</v>
      </c>
      <c r="X131" s="164">
        <v>6.9999999999999994E-5</v>
      </c>
      <c r="Y131" s="164">
        <f>X131*K131</f>
        <v>1.3999999999999999E-4</v>
      </c>
      <c r="Z131" s="164">
        <v>2.1000000000000001E-2</v>
      </c>
      <c r="AA131" s="165">
        <f>Z131*K131</f>
        <v>4.2000000000000003E-2</v>
      </c>
      <c r="AR131" s="17" t="s">
        <v>147</v>
      </c>
      <c r="AT131" s="17" t="s">
        <v>143</v>
      </c>
      <c r="AU131" s="17" t="s">
        <v>110</v>
      </c>
      <c r="AY131" s="17" t="s">
        <v>141</v>
      </c>
      <c r="BE131" s="104">
        <f>IF(U131="základní",N131,0)</f>
        <v>0</v>
      </c>
      <c r="BF131" s="104">
        <f>IF(U131="snížená",N131,0)</f>
        <v>0</v>
      </c>
      <c r="BG131" s="104">
        <f>IF(U131="zákl. přenesená",N131,0)</f>
        <v>0</v>
      </c>
      <c r="BH131" s="104">
        <f>IF(U131="sníž. přenesená",N131,0)</f>
        <v>0</v>
      </c>
      <c r="BI131" s="104">
        <f>IF(U131="nulová",N131,0)</f>
        <v>0</v>
      </c>
      <c r="BJ131" s="17" t="s">
        <v>83</v>
      </c>
      <c r="BK131" s="104">
        <f>ROUND(L131*K131,2)</f>
        <v>0</v>
      </c>
      <c r="BL131" s="17" t="s">
        <v>147</v>
      </c>
      <c r="BM131" s="17" t="s">
        <v>411</v>
      </c>
    </row>
    <row r="132" spans="2:65" s="1" customFormat="1" ht="31.5" customHeight="1">
      <c r="B132" s="130"/>
      <c r="C132" s="159" t="s">
        <v>209</v>
      </c>
      <c r="D132" s="159" t="s">
        <v>143</v>
      </c>
      <c r="E132" s="160" t="s">
        <v>412</v>
      </c>
      <c r="F132" s="246" t="s">
        <v>413</v>
      </c>
      <c r="G132" s="246"/>
      <c r="H132" s="246"/>
      <c r="I132" s="246"/>
      <c r="J132" s="161" t="s">
        <v>162</v>
      </c>
      <c r="K132" s="162">
        <v>0.374</v>
      </c>
      <c r="L132" s="247">
        <v>0</v>
      </c>
      <c r="M132" s="247"/>
      <c r="N132" s="248">
        <f>ROUND(L132*K132,2)</f>
        <v>0</v>
      </c>
      <c r="O132" s="248"/>
      <c r="P132" s="248"/>
      <c r="Q132" s="248"/>
      <c r="R132" s="133"/>
      <c r="T132" s="163" t="s">
        <v>5</v>
      </c>
      <c r="U132" s="42" t="s">
        <v>40</v>
      </c>
      <c r="V132" s="34"/>
      <c r="W132" s="164">
        <f>V132*K132</f>
        <v>0</v>
      </c>
      <c r="X132" s="164">
        <v>0</v>
      </c>
      <c r="Y132" s="164">
        <f>X132*K132</f>
        <v>0</v>
      </c>
      <c r="Z132" s="164">
        <v>0</v>
      </c>
      <c r="AA132" s="165">
        <f>Z132*K132</f>
        <v>0</v>
      </c>
      <c r="AR132" s="17" t="s">
        <v>147</v>
      </c>
      <c r="AT132" s="17" t="s">
        <v>143</v>
      </c>
      <c r="AU132" s="17" t="s">
        <v>110</v>
      </c>
      <c r="AY132" s="17" t="s">
        <v>141</v>
      </c>
      <c r="BE132" s="104">
        <f>IF(U132="základní",N132,0)</f>
        <v>0</v>
      </c>
      <c r="BF132" s="104">
        <f>IF(U132="snížená",N132,0)</f>
        <v>0</v>
      </c>
      <c r="BG132" s="104">
        <f>IF(U132="zákl. přenesená",N132,0)</f>
        <v>0</v>
      </c>
      <c r="BH132" s="104">
        <f>IF(U132="sníž. přenesená",N132,0)</f>
        <v>0</v>
      </c>
      <c r="BI132" s="104">
        <f>IF(U132="nulová",N132,0)</f>
        <v>0</v>
      </c>
      <c r="BJ132" s="17" t="s">
        <v>83</v>
      </c>
      <c r="BK132" s="104">
        <f>ROUND(L132*K132,2)</f>
        <v>0</v>
      </c>
      <c r="BL132" s="17" t="s">
        <v>147</v>
      </c>
      <c r="BM132" s="17" t="s">
        <v>414</v>
      </c>
    </row>
    <row r="133" spans="2:65" s="9" customFormat="1" ht="29.85" customHeight="1">
      <c r="B133" s="148"/>
      <c r="C133" s="149"/>
      <c r="D133" s="158" t="s">
        <v>123</v>
      </c>
      <c r="E133" s="158"/>
      <c r="F133" s="158"/>
      <c r="G133" s="158"/>
      <c r="H133" s="158"/>
      <c r="I133" s="158"/>
      <c r="J133" s="158"/>
      <c r="K133" s="158"/>
      <c r="L133" s="158"/>
      <c r="M133" s="158"/>
      <c r="N133" s="252">
        <f>BK133</f>
        <v>0</v>
      </c>
      <c r="O133" s="253"/>
      <c r="P133" s="253"/>
      <c r="Q133" s="253"/>
      <c r="R133" s="151"/>
      <c r="T133" s="152"/>
      <c r="U133" s="149"/>
      <c r="V133" s="149"/>
      <c r="W133" s="153">
        <f>SUM(W134:W137)</f>
        <v>0</v>
      </c>
      <c r="X133" s="149"/>
      <c r="Y133" s="153">
        <f>SUM(Y134:Y137)</f>
        <v>1.8400000000000001E-3</v>
      </c>
      <c r="Z133" s="149"/>
      <c r="AA133" s="154">
        <f>SUM(AA134:AA137)</f>
        <v>0.23355999999999999</v>
      </c>
      <c r="AR133" s="155" t="s">
        <v>110</v>
      </c>
      <c r="AT133" s="156" t="s">
        <v>74</v>
      </c>
      <c r="AU133" s="156" t="s">
        <v>83</v>
      </c>
      <c r="AY133" s="155" t="s">
        <v>141</v>
      </c>
      <c r="BK133" s="157">
        <f>SUM(BK134:BK137)</f>
        <v>0</v>
      </c>
    </row>
    <row r="134" spans="2:65" s="1" customFormat="1" ht="31.5" customHeight="1">
      <c r="B134" s="130"/>
      <c r="C134" s="159" t="s">
        <v>11</v>
      </c>
      <c r="D134" s="159" t="s">
        <v>143</v>
      </c>
      <c r="E134" s="160" t="s">
        <v>415</v>
      </c>
      <c r="F134" s="246" t="s">
        <v>416</v>
      </c>
      <c r="G134" s="246"/>
      <c r="H134" s="246"/>
      <c r="I134" s="246"/>
      <c r="J134" s="161" t="s">
        <v>146</v>
      </c>
      <c r="K134" s="162">
        <v>12</v>
      </c>
      <c r="L134" s="247">
        <v>0</v>
      </c>
      <c r="M134" s="247"/>
      <c r="N134" s="248">
        <f>ROUND(L134*K134,2)</f>
        <v>0</v>
      </c>
      <c r="O134" s="248"/>
      <c r="P134" s="248"/>
      <c r="Q134" s="248"/>
      <c r="R134" s="133"/>
      <c r="T134" s="163" t="s">
        <v>5</v>
      </c>
      <c r="U134" s="42" t="s">
        <v>40</v>
      </c>
      <c r="V134" s="34"/>
      <c r="W134" s="164">
        <f>V134*K134</f>
        <v>0</v>
      </c>
      <c r="X134" s="164">
        <v>2.0000000000000002E-5</v>
      </c>
      <c r="Y134" s="164">
        <f>X134*K134</f>
        <v>2.4000000000000003E-4</v>
      </c>
      <c r="Z134" s="164">
        <v>3.2000000000000002E-3</v>
      </c>
      <c r="AA134" s="165">
        <f>Z134*K134</f>
        <v>3.8400000000000004E-2</v>
      </c>
      <c r="AR134" s="17" t="s">
        <v>147</v>
      </c>
      <c r="AT134" s="17" t="s">
        <v>143</v>
      </c>
      <c r="AU134" s="17" t="s">
        <v>110</v>
      </c>
      <c r="AY134" s="17" t="s">
        <v>141</v>
      </c>
      <c r="BE134" s="104">
        <f>IF(U134="základní",N134,0)</f>
        <v>0</v>
      </c>
      <c r="BF134" s="104">
        <f>IF(U134="snížená",N134,0)</f>
        <v>0</v>
      </c>
      <c r="BG134" s="104">
        <f>IF(U134="zákl. přenesená",N134,0)</f>
        <v>0</v>
      </c>
      <c r="BH134" s="104">
        <f>IF(U134="sníž. přenesená",N134,0)</f>
        <v>0</v>
      </c>
      <c r="BI134" s="104">
        <f>IF(U134="nulová",N134,0)</f>
        <v>0</v>
      </c>
      <c r="BJ134" s="17" t="s">
        <v>83</v>
      </c>
      <c r="BK134" s="104">
        <f>ROUND(L134*K134,2)</f>
        <v>0</v>
      </c>
      <c r="BL134" s="17" t="s">
        <v>147</v>
      </c>
      <c r="BM134" s="17" t="s">
        <v>417</v>
      </c>
    </row>
    <row r="135" spans="2:65" s="1" customFormat="1" ht="22.5" customHeight="1">
      <c r="B135" s="130"/>
      <c r="C135" s="159" t="s">
        <v>147</v>
      </c>
      <c r="D135" s="159" t="s">
        <v>143</v>
      </c>
      <c r="E135" s="160" t="s">
        <v>418</v>
      </c>
      <c r="F135" s="246" t="s">
        <v>419</v>
      </c>
      <c r="G135" s="246"/>
      <c r="H135" s="246"/>
      <c r="I135" s="246"/>
      <c r="J135" s="161" t="s">
        <v>146</v>
      </c>
      <c r="K135" s="162">
        <v>12</v>
      </c>
      <c r="L135" s="247">
        <v>0</v>
      </c>
      <c r="M135" s="247"/>
      <c r="N135" s="248">
        <f>ROUND(L135*K135,2)</f>
        <v>0</v>
      </c>
      <c r="O135" s="248"/>
      <c r="P135" s="248"/>
      <c r="Q135" s="248"/>
      <c r="R135" s="133"/>
      <c r="T135" s="163" t="s">
        <v>5</v>
      </c>
      <c r="U135" s="42" t="s">
        <v>40</v>
      </c>
      <c r="V135" s="34"/>
      <c r="W135" s="164">
        <f>V135*K135</f>
        <v>0</v>
      </c>
      <c r="X135" s="164">
        <v>5.0000000000000002E-5</v>
      </c>
      <c r="Y135" s="164">
        <f>X135*K135</f>
        <v>6.0000000000000006E-4</v>
      </c>
      <c r="Z135" s="164">
        <v>4.7299999999999998E-3</v>
      </c>
      <c r="AA135" s="165">
        <f>Z135*K135</f>
        <v>5.6759999999999998E-2</v>
      </c>
      <c r="AR135" s="17" t="s">
        <v>147</v>
      </c>
      <c r="AT135" s="17" t="s">
        <v>143</v>
      </c>
      <c r="AU135" s="17" t="s">
        <v>110</v>
      </c>
      <c r="AY135" s="17" t="s">
        <v>141</v>
      </c>
      <c r="BE135" s="104">
        <f>IF(U135="základní",N135,0)</f>
        <v>0</v>
      </c>
      <c r="BF135" s="104">
        <f>IF(U135="snížená",N135,0)</f>
        <v>0</v>
      </c>
      <c r="BG135" s="104">
        <f>IF(U135="zákl. přenesená",N135,0)</f>
        <v>0</v>
      </c>
      <c r="BH135" s="104">
        <f>IF(U135="sníž. přenesená",N135,0)</f>
        <v>0</v>
      </c>
      <c r="BI135" s="104">
        <f>IF(U135="nulová",N135,0)</f>
        <v>0</v>
      </c>
      <c r="BJ135" s="17" t="s">
        <v>83</v>
      </c>
      <c r="BK135" s="104">
        <f>ROUND(L135*K135,2)</f>
        <v>0</v>
      </c>
      <c r="BL135" s="17" t="s">
        <v>147</v>
      </c>
      <c r="BM135" s="17" t="s">
        <v>420</v>
      </c>
    </row>
    <row r="136" spans="2:65" s="1" customFormat="1" ht="22.5" customHeight="1">
      <c r="B136" s="130"/>
      <c r="C136" s="159" t="s">
        <v>323</v>
      </c>
      <c r="D136" s="159" t="s">
        <v>143</v>
      </c>
      <c r="E136" s="160" t="s">
        <v>421</v>
      </c>
      <c r="F136" s="246" t="s">
        <v>422</v>
      </c>
      <c r="G136" s="246"/>
      <c r="H136" s="246"/>
      <c r="I136" s="246"/>
      <c r="J136" s="161" t="s">
        <v>146</v>
      </c>
      <c r="K136" s="162">
        <v>10</v>
      </c>
      <c r="L136" s="247">
        <v>0</v>
      </c>
      <c r="M136" s="247"/>
      <c r="N136" s="248">
        <f>ROUND(L136*K136,2)</f>
        <v>0</v>
      </c>
      <c r="O136" s="248"/>
      <c r="P136" s="248"/>
      <c r="Q136" s="248"/>
      <c r="R136" s="133"/>
      <c r="T136" s="163" t="s">
        <v>5</v>
      </c>
      <c r="U136" s="42" t="s">
        <v>40</v>
      </c>
      <c r="V136" s="34"/>
      <c r="W136" s="164">
        <f>V136*K136</f>
        <v>0</v>
      </c>
      <c r="X136" s="164">
        <v>1E-4</v>
      </c>
      <c r="Y136" s="164">
        <f>X136*K136</f>
        <v>1E-3</v>
      </c>
      <c r="Z136" s="164">
        <v>1.384E-2</v>
      </c>
      <c r="AA136" s="165">
        <f>Z136*K136</f>
        <v>0.1384</v>
      </c>
      <c r="AR136" s="17" t="s">
        <v>147</v>
      </c>
      <c r="AT136" s="17" t="s">
        <v>143</v>
      </c>
      <c r="AU136" s="17" t="s">
        <v>110</v>
      </c>
      <c r="AY136" s="17" t="s">
        <v>141</v>
      </c>
      <c r="BE136" s="104">
        <f>IF(U136="základní",N136,0)</f>
        <v>0</v>
      </c>
      <c r="BF136" s="104">
        <f>IF(U136="snížená",N136,0)</f>
        <v>0</v>
      </c>
      <c r="BG136" s="104">
        <f>IF(U136="zákl. přenesená",N136,0)</f>
        <v>0</v>
      </c>
      <c r="BH136" s="104">
        <f>IF(U136="sníž. přenesená",N136,0)</f>
        <v>0</v>
      </c>
      <c r="BI136" s="104">
        <f>IF(U136="nulová",N136,0)</f>
        <v>0</v>
      </c>
      <c r="BJ136" s="17" t="s">
        <v>83</v>
      </c>
      <c r="BK136" s="104">
        <f>ROUND(L136*K136,2)</f>
        <v>0</v>
      </c>
      <c r="BL136" s="17" t="s">
        <v>147</v>
      </c>
      <c r="BM136" s="17" t="s">
        <v>423</v>
      </c>
    </row>
    <row r="137" spans="2:65" s="1" customFormat="1" ht="31.5" customHeight="1">
      <c r="B137" s="130"/>
      <c r="C137" s="159" t="s">
        <v>327</v>
      </c>
      <c r="D137" s="159" t="s">
        <v>143</v>
      </c>
      <c r="E137" s="160" t="s">
        <v>424</v>
      </c>
      <c r="F137" s="246" t="s">
        <v>425</v>
      </c>
      <c r="G137" s="246"/>
      <c r="H137" s="246"/>
      <c r="I137" s="246"/>
      <c r="J137" s="161" t="s">
        <v>162</v>
      </c>
      <c r="K137" s="162">
        <v>0.17799999999999999</v>
      </c>
      <c r="L137" s="247">
        <v>0</v>
      </c>
      <c r="M137" s="247"/>
      <c r="N137" s="248">
        <f>ROUND(L137*K137,2)</f>
        <v>0</v>
      </c>
      <c r="O137" s="248"/>
      <c r="P137" s="248"/>
      <c r="Q137" s="248"/>
      <c r="R137" s="133"/>
      <c r="T137" s="163" t="s">
        <v>5</v>
      </c>
      <c r="U137" s="42" t="s">
        <v>40</v>
      </c>
      <c r="V137" s="34"/>
      <c r="W137" s="164">
        <f>V137*K137</f>
        <v>0</v>
      </c>
      <c r="X137" s="164">
        <v>0</v>
      </c>
      <c r="Y137" s="164">
        <f>X137*K137</f>
        <v>0</v>
      </c>
      <c r="Z137" s="164">
        <v>0</v>
      </c>
      <c r="AA137" s="165">
        <f>Z137*K137</f>
        <v>0</v>
      </c>
      <c r="AR137" s="17" t="s">
        <v>147</v>
      </c>
      <c r="AT137" s="17" t="s">
        <v>143</v>
      </c>
      <c r="AU137" s="17" t="s">
        <v>110</v>
      </c>
      <c r="AY137" s="17" t="s">
        <v>141</v>
      </c>
      <c r="BE137" s="104">
        <f>IF(U137="základní",N137,0)</f>
        <v>0</v>
      </c>
      <c r="BF137" s="104">
        <f>IF(U137="snížená",N137,0)</f>
        <v>0</v>
      </c>
      <c r="BG137" s="104">
        <f>IF(U137="zákl. přenesená",N137,0)</f>
        <v>0</v>
      </c>
      <c r="BH137" s="104">
        <f>IF(U137="sníž. přenesená",N137,0)</f>
        <v>0</v>
      </c>
      <c r="BI137" s="104">
        <f>IF(U137="nulová",N137,0)</f>
        <v>0</v>
      </c>
      <c r="BJ137" s="17" t="s">
        <v>83</v>
      </c>
      <c r="BK137" s="104">
        <f>ROUND(L137*K137,2)</f>
        <v>0</v>
      </c>
      <c r="BL137" s="17" t="s">
        <v>147</v>
      </c>
      <c r="BM137" s="17" t="s">
        <v>426</v>
      </c>
    </row>
    <row r="138" spans="2:65" s="9" customFormat="1" ht="29.85" customHeight="1">
      <c r="B138" s="148"/>
      <c r="C138" s="149"/>
      <c r="D138" s="158" t="s">
        <v>124</v>
      </c>
      <c r="E138" s="158"/>
      <c r="F138" s="158"/>
      <c r="G138" s="158"/>
      <c r="H138" s="158"/>
      <c r="I138" s="158"/>
      <c r="J138" s="158"/>
      <c r="K138" s="158"/>
      <c r="L138" s="158"/>
      <c r="M138" s="158"/>
      <c r="N138" s="252">
        <f>BK138</f>
        <v>0</v>
      </c>
      <c r="O138" s="253"/>
      <c r="P138" s="253"/>
      <c r="Q138" s="253"/>
      <c r="R138" s="151"/>
      <c r="T138" s="152"/>
      <c r="U138" s="149"/>
      <c r="V138" s="149"/>
      <c r="W138" s="153">
        <f>SUM(W139:W148)</f>
        <v>0</v>
      </c>
      <c r="X138" s="149"/>
      <c r="Y138" s="153">
        <f>SUM(Y139:Y148)</f>
        <v>1.4100000000000002E-3</v>
      </c>
      <c r="Z138" s="149"/>
      <c r="AA138" s="154">
        <f>SUM(AA139:AA148)</f>
        <v>0.76632</v>
      </c>
      <c r="AR138" s="155" t="s">
        <v>110</v>
      </c>
      <c r="AT138" s="156" t="s">
        <v>74</v>
      </c>
      <c r="AU138" s="156" t="s">
        <v>83</v>
      </c>
      <c r="AY138" s="155" t="s">
        <v>141</v>
      </c>
      <c r="BK138" s="157">
        <f>SUM(BK139:BK148)</f>
        <v>0</v>
      </c>
    </row>
    <row r="139" spans="2:65" s="1" customFormat="1" ht="31.5" customHeight="1">
      <c r="B139" s="130"/>
      <c r="C139" s="159" t="s">
        <v>213</v>
      </c>
      <c r="D139" s="159" t="s">
        <v>143</v>
      </c>
      <c r="E139" s="160" t="s">
        <v>427</v>
      </c>
      <c r="F139" s="246" t="s">
        <v>428</v>
      </c>
      <c r="G139" s="246"/>
      <c r="H139" s="246"/>
      <c r="I139" s="246"/>
      <c r="J139" s="161" t="s">
        <v>184</v>
      </c>
      <c r="K139" s="162">
        <v>10</v>
      </c>
      <c r="L139" s="247">
        <v>0</v>
      </c>
      <c r="M139" s="247"/>
      <c r="N139" s="248">
        <f t="shared" ref="N139:N148" si="0">ROUND(L139*K139,2)</f>
        <v>0</v>
      </c>
      <c r="O139" s="248"/>
      <c r="P139" s="248"/>
      <c r="Q139" s="248"/>
      <c r="R139" s="133"/>
      <c r="T139" s="163" t="s">
        <v>5</v>
      </c>
      <c r="U139" s="42" t="s">
        <v>40</v>
      </c>
      <c r="V139" s="34"/>
      <c r="W139" s="164">
        <f t="shared" ref="W139:W148" si="1">V139*K139</f>
        <v>0</v>
      </c>
      <c r="X139" s="164">
        <v>2.0000000000000002E-5</v>
      </c>
      <c r="Y139" s="164">
        <f t="shared" ref="Y139:Y148" si="2">X139*K139</f>
        <v>2.0000000000000001E-4</v>
      </c>
      <c r="Z139" s="164">
        <v>1.4E-2</v>
      </c>
      <c r="AA139" s="165">
        <f t="shared" ref="AA139:AA148" si="3">Z139*K139</f>
        <v>0.14000000000000001</v>
      </c>
      <c r="AR139" s="17" t="s">
        <v>147</v>
      </c>
      <c r="AT139" s="17" t="s">
        <v>143</v>
      </c>
      <c r="AU139" s="17" t="s">
        <v>110</v>
      </c>
      <c r="AY139" s="17" t="s">
        <v>141</v>
      </c>
      <c r="BE139" s="104">
        <f t="shared" ref="BE139:BE148" si="4">IF(U139="základní",N139,0)</f>
        <v>0</v>
      </c>
      <c r="BF139" s="104">
        <f t="shared" ref="BF139:BF148" si="5">IF(U139="snížená",N139,0)</f>
        <v>0</v>
      </c>
      <c r="BG139" s="104">
        <f t="shared" ref="BG139:BG148" si="6">IF(U139="zákl. přenesená",N139,0)</f>
        <v>0</v>
      </c>
      <c r="BH139" s="104">
        <f t="shared" ref="BH139:BH148" si="7">IF(U139="sníž. přenesená",N139,0)</f>
        <v>0</v>
      </c>
      <c r="BI139" s="104">
        <f t="shared" ref="BI139:BI148" si="8">IF(U139="nulová",N139,0)</f>
        <v>0</v>
      </c>
      <c r="BJ139" s="17" t="s">
        <v>83</v>
      </c>
      <c r="BK139" s="104">
        <f t="shared" ref="BK139:BK148" si="9">ROUND(L139*K139,2)</f>
        <v>0</v>
      </c>
      <c r="BL139" s="17" t="s">
        <v>147</v>
      </c>
      <c r="BM139" s="17" t="s">
        <v>429</v>
      </c>
    </row>
    <row r="140" spans="2:65" s="1" customFormat="1" ht="22.5" customHeight="1">
      <c r="B140" s="130"/>
      <c r="C140" s="159" t="s">
        <v>83</v>
      </c>
      <c r="D140" s="159" t="s">
        <v>143</v>
      </c>
      <c r="E140" s="160" t="s">
        <v>430</v>
      </c>
      <c r="F140" s="246" t="s">
        <v>431</v>
      </c>
      <c r="G140" s="246"/>
      <c r="H140" s="246"/>
      <c r="I140" s="246"/>
      <c r="J140" s="161" t="s">
        <v>184</v>
      </c>
      <c r="K140" s="162">
        <v>2</v>
      </c>
      <c r="L140" s="247">
        <v>0</v>
      </c>
      <c r="M140" s="247"/>
      <c r="N140" s="248">
        <f t="shared" si="0"/>
        <v>0</v>
      </c>
      <c r="O140" s="248"/>
      <c r="P140" s="248"/>
      <c r="Q140" s="248"/>
      <c r="R140" s="133"/>
      <c r="T140" s="163" t="s">
        <v>5</v>
      </c>
      <c r="U140" s="42" t="s">
        <v>40</v>
      </c>
      <c r="V140" s="34"/>
      <c r="W140" s="164">
        <f t="shared" si="1"/>
        <v>0</v>
      </c>
      <c r="X140" s="164">
        <v>2.0000000000000002E-5</v>
      </c>
      <c r="Y140" s="164">
        <f t="shared" si="2"/>
        <v>4.0000000000000003E-5</v>
      </c>
      <c r="Z140" s="164">
        <v>3.9E-2</v>
      </c>
      <c r="AA140" s="165">
        <f t="shared" si="3"/>
        <v>7.8E-2</v>
      </c>
      <c r="AR140" s="17" t="s">
        <v>147</v>
      </c>
      <c r="AT140" s="17" t="s">
        <v>143</v>
      </c>
      <c r="AU140" s="17" t="s">
        <v>110</v>
      </c>
      <c r="AY140" s="17" t="s">
        <v>141</v>
      </c>
      <c r="BE140" s="104">
        <f t="shared" si="4"/>
        <v>0</v>
      </c>
      <c r="BF140" s="104">
        <f t="shared" si="5"/>
        <v>0</v>
      </c>
      <c r="BG140" s="104">
        <f t="shared" si="6"/>
        <v>0</v>
      </c>
      <c r="BH140" s="104">
        <f t="shared" si="7"/>
        <v>0</v>
      </c>
      <c r="BI140" s="104">
        <f t="shared" si="8"/>
        <v>0</v>
      </c>
      <c r="BJ140" s="17" t="s">
        <v>83</v>
      </c>
      <c r="BK140" s="104">
        <f t="shared" si="9"/>
        <v>0</v>
      </c>
      <c r="BL140" s="17" t="s">
        <v>147</v>
      </c>
      <c r="BM140" s="17" t="s">
        <v>432</v>
      </c>
    </row>
    <row r="141" spans="2:65" s="1" customFormat="1" ht="31.5" customHeight="1">
      <c r="B141" s="130"/>
      <c r="C141" s="159" t="s">
        <v>110</v>
      </c>
      <c r="D141" s="159" t="s">
        <v>143</v>
      </c>
      <c r="E141" s="160" t="s">
        <v>433</v>
      </c>
      <c r="F141" s="246" t="s">
        <v>434</v>
      </c>
      <c r="G141" s="246"/>
      <c r="H141" s="246"/>
      <c r="I141" s="246"/>
      <c r="J141" s="161" t="s">
        <v>184</v>
      </c>
      <c r="K141" s="162">
        <v>9</v>
      </c>
      <c r="L141" s="247">
        <v>0</v>
      </c>
      <c r="M141" s="247"/>
      <c r="N141" s="248">
        <f t="shared" si="0"/>
        <v>0</v>
      </c>
      <c r="O141" s="248"/>
      <c r="P141" s="248"/>
      <c r="Q141" s="248"/>
      <c r="R141" s="133"/>
      <c r="T141" s="163" t="s">
        <v>5</v>
      </c>
      <c r="U141" s="42" t="s">
        <v>40</v>
      </c>
      <c r="V141" s="34"/>
      <c r="W141" s="164">
        <f t="shared" si="1"/>
        <v>0</v>
      </c>
      <c r="X141" s="164">
        <v>2.0000000000000002E-5</v>
      </c>
      <c r="Y141" s="164">
        <f t="shared" si="2"/>
        <v>1.8000000000000001E-4</v>
      </c>
      <c r="Z141" s="164">
        <v>3.9E-2</v>
      </c>
      <c r="AA141" s="165">
        <f t="shared" si="3"/>
        <v>0.35099999999999998</v>
      </c>
      <c r="AR141" s="17" t="s">
        <v>147</v>
      </c>
      <c r="AT141" s="17" t="s">
        <v>143</v>
      </c>
      <c r="AU141" s="17" t="s">
        <v>110</v>
      </c>
      <c r="AY141" s="17" t="s">
        <v>141</v>
      </c>
      <c r="BE141" s="104">
        <f t="shared" si="4"/>
        <v>0</v>
      </c>
      <c r="BF141" s="104">
        <f t="shared" si="5"/>
        <v>0</v>
      </c>
      <c r="BG141" s="104">
        <f t="shared" si="6"/>
        <v>0</v>
      </c>
      <c r="BH141" s="104">
        <f t="shared" si="7"/>
        <v>0</v>
      </c>
      <c r="BI141" s="104">
        <f t="shared" si="8"/>
        <v>0</v>
      </c>
      <c r="BJ141" s="17" t="s">
        <v>83</v>
      </c>
      <c r="BK141" s="104">
        <f t="shared" si="9"/>
        <v>0</v>
      </c>
      <c r="BL141" s="17" t="s">
        <v>147</v>
      </c>
      <c r="BM141" s="17" t="s">
        <v>435</v>
      </c>
    </row>
    <row r="142" spans="2:65" s="1" customFormat="1" ht="31.5" customHeight="1">
      <c r="B142" s="130"/>
      <c r="C142" s="159" t="s">
        <v>299</v>
      </c>
      <c r="D142" s="159" t="s">
        <v>143</v>
      </c>
      <c r="E142" s="160" t="s">
        <v>436</v>
      </c>
      <c r="F142" s="246" t="s">
        <v>437</v>
      </c>
      <c r="G142" s="246"/>
      <c r="H142" s="246"/>
      <c r="I142" s="246"/>
      <c r="J142" s="161" t="s">
        <v>184</v>
      </c>
      <c r="K142" s="162">
        <v>2</v>
      </c>
      <c r="L142" s="247">
        <v>0</v>
      </c>
      <c r="M142" s="247"/>
      <c r="N142" s="248">
        <f t="shared" si="0"/>
        <v>0</v>
      </c>
      <c r="O142" s="248"/>
      <c r="P142" s="248"/>
      <c r="Q142" s="248"/>
      <c r="R142" s="133"/>
      <c r="T142" s="163" t="s">
        <v>5</v>
      </c>
      <c r="U142" s="42" t="s">
        <v>40</v>
      </c>
      <c r="V142" s="34"/>
      <c r="W142" s="164">
        <f t="shared" si="1"/>
        <v>0</v>
      </c>
      <c r="X142" s="164">
        <v>2.0000000000000002E-5</v>
      </c>
      <c r="Y142" s="164">
        <f t="shared" si="2"/>
        <v>4.0000000000000003E-5</v>
      </c>
      <c r="Z142" s="164">
        <v>8.3000000000000004E-2</v>
      </c>
      <c r="AA142" s="165">
        <f t="shared" si="3"/>
        <v>0.16600000000000001</v>
      </c>
      <c r="AR142" s="17" t="s">
        <v>147</v>
      </c>
      <c r="AT142" s="17" t="s">
        <v>143</v>
      </c>
      <c r="AU142" s="17" t="s">
        <v>110</v>
      </c>
      <c r="AY142" s="17" t="s">
        <v>141</v>
      </c>
      <c r="BE142" s="104">
        <f t="shared" si="4"/>
        <v>0</v>
      </c>
      <c r="BF142" s="104">
        <f t="shared" si="5"/>
        <v>0</v>
      </c>
      <c r="BG142" s="104">
        <f t="shared" si="6"/>
        <v>0</v>
      </c>
      <c r="BH142" s="104">
        <f t="shared" si="7"/>
        <v>0</v>
      </c>
      <c r="BI142" s="104">
        <f t="shared" si="8"/>
        <v>0</v>
      </c>
      <c r="BJ142" s="17" t="s">
        <v>83</v>
      </c>
      <c r="BK142" s="104">
        <f t="shared" si="9"/>
        <v>0</v>
      </c>
      <c r="BL142" s="17" t="s">
        <v>147</v>
      </c>
      <c r="BM142" s="17" t="s">
        <v>438</v>
      </c>
    </row>
    <row r="143" spans="2:65" s="1" customFormat="1" ht="22.5" customHeight="1">
      <c r="B143" s="130"/>
      <c r="C143" s="159" t="s">
        <v>217</v>
      </c>
      <c r="D143" s="159" t="s">
        <v>143</v>
      </c>
      <c r="E143" s="160" t="s">
        <v>439</v>
      </c>
      <c r="F143" s="246" t="s">
        <v>440</v>
      </c>
      <c r="G143" s="246"/>
      <c r="H143" s="246"/>
      <c r="I143" s="246"/>
      <c r="J143" s="161" t="s">
        <v>184</v>
      </c>
      <c r="K143" s="162">
        <v>20</v>
      </c>
      <c r="L143" s="247">
        <v>0</v>
      </c>
      <c r="M143" s="247"/>
      <c r="N143" s="248">
        <f t="shared" si="0"/>
        <v>0</v>
      </c>
      <c r="O143" s="248"/>
      <c r="P143" s="248"/>
      <c r="Q143" s="248"/>
      <c r="R143" s="133"/>
      <c r="T143" s="163" t="s">
        <v>5</v>
      </c>
      <c r="U143" s="42" t="s">
        <v>40</v>
      </c>
      <c r="V143" s="34"/>
      <c r="W143" s="164">
        <f t="shared" si="1"/>
        <v>0</v>
      </c>
      <c r="X143" s="164">
        <v>2.0000000000000002E-5</v>
      </c>
      <c r="Y143" s="164">
        <f t="shared" si="2"/>
        <v>4.0000000000000002E-4</v>
      </c>
      <c r="Z143" s="164">
        <v>0</v>
      </c>
      <c r="AA143" s="165">
        <f t="shared" si="3"/>
        <v>0</v>
      </c>
      <c r="AR143" s="17" t="s">
        <v>147</v>
      </c>
      <c r="AT143" s="17" t="s">
        <v>143</v>
      </c>
      <c r="AU143" s="17" t="s">
        <v>110</v>
      </c>
      <c r="AY143" s="17" t="s">
        <v>141</v>
      </c>
      <c r="BE143" s="104">
        <f t="shared" si="4"/>
        <v>0</v>
      </c>
      <c r="BF143" s="104">
        <f t="shared" si="5"/>
        <v>0</v>
      </c>
      <c r="BG143" s="104">
        <f t="shared" si="6"/>
        <v>0</v>
      </c>
      <c r="BH143" s="104">
        <f t="shared" si="7"/>
        <v>0</v>
      </c>
      <c r="BI143" s="104">
        <f t="shared" si="8"/>
        <v>0</v>
      </c>
      <c r="BJ143" s="17" t="s">
        <v>83</v>
      </c>
      <c r="BK143" s="104">
        <f t="shared" si="9"/>
        <v>0</v>
      </c>
      <c r="BL143" s="17" t="s">
        <v>147</v>
      </c>
      <c r="BM143" s="17" t="s">
        <v>441</v>
      </c>
    </row>
    <row r="144" spans="2:65" s="1" customFormat="1" ht="22.5" customHeight="1">
      <c r="B144" s="130"/>
      <c r="C144" s="159" t="s">
        <v>303</v>
      </c>
      <c r="D144" s="159" t="s">
        <v>143</v>
      </c>
      <c r="E144" s="160" t="s">
        <v>442</v>
      </c>
      <c r="F144" s="246" t="s">
        <v>443</v>
      </c>
      <c r="G144" s="246"/>
      <c r="H144" s="246"/>
      <c r="I144" s="246"/>
      <c r="J144" s="161" t="s">
        <v>184</v>
      </c>
      <c r="K144" s="162">
        <v>22</v>
      </c>
      <c r="L144" s="247">
        <v>0</v>
      </c>
      <c r="M144" s="247"/>
      <c r="N144" s="248">
        <f t="shared" si="0"/>
        <v>0</v>
      </c>
      <c r="O144" s="248"/>
      <c r="P144" s="248"/>
      <c r="Q144" s="248"/>
      <c r="R144" s="133"/>
      <c r="T144" s="163" t="s">
        <v>5</v>
      </c>
      <c r="U144" s="42" t="s">
        <v>40</v>
      </c>
      <c r="V144" s="34"/>
      <c r="W144" s="164">
        <f t="shared" si="1"/>
        <v>0</v>
      </c>
      <c r="X144" s="164">
        <v>2.0000000000000002E-5</v>
      </c>
      <c r="Y144" s="164">
        <f t="shared" si="2"/>
        <v>4.4000000000000002E-4</v>
      </c>
      <c r="Z144" s="164">
        <v>0</v>
      </c>
      <c r="AA144" s="165">
        <f t="shared" si="3"/>
        <v>0</v>
      </c>
      <c r="AR144" s="17" t="s">
        <v>147</v>
      </c>
      <c r="AT144" s="17" t="s">
        <v>143</v>
      </c>
      <c r="AU144" s="17" t="s">
        <v>110</v>
      </c>
      <c r="AY144" s="17" t="s">
        <v>141</v>
      </c>
      <c r="BE144" s="104">
        <f t="shared" si="4"/>
        <v>0</v>
      </c>
      <c r="BF144" s="104">
        <f t="shared" si="5"/>
        <v>0</v>
      </c>
      <c r="BG144" s="104">
        <f t="shared" si="6"/>
        <v>0</v>
      </c>
      <c r="BH144" s="104">
        <f t="shared" si="7"/>
        <v>0</v>
      </c>
      <c r="BI144" s="104">
        <f t="shared" si="8"/>
        <v>0</v>
      </c>
      <c r="BJ144" s="17" t="s">
        <v>83</v>
      </c>
      <c r="BK144" s="104">
        <f t="shared" si="9"/>
        <v>0</v>
      </c>
      <c r="BL144" s="17" t="s">
        <v>147</v>
      </c>
      <c r="BM144" s="17" t="s">
        <v>444</v>
      </c>
    </row>
    <row r="145" spans="2:65" s="1" customFormat="1" ht="22.5" customHeight="1">
      <c r="B145" s="130"/>
      <c r="C145" s="159" t="s">
        <v>307</v>
      </c>
      <c r="D145" s="159" t="s">
        <v>143</v>
      </c>
      <c r="E145" s="160" t="s">
        <v>445</v>
      </c>
      <c r="F145" s="246" t="s">
        <v>446</v>
      </c>
      <c r="G145" s="246"/>
      <c r="H145" s="246"/>
      <c r="I145" s="246"/>
      <c r="J145" s="161" t="s">
        <v>184</v>
      </c>
      <c r="K145" s="162">
        <v>4</v>
      </c>
      <c r="L145" s="247">
        <v>0</v>
      </c>
      <c r="M145" s="247"/>
      <c r="N145" s="248">
        <f t="shared" si="0"/>
        <v>0</v>
      </c>
      <c r="O145" s="248"/>
      <c r="P145" s="248"/>
      <c r="Q145" s="248"/>
      <c r="R145" s="133"/>
      <c r="T145" s="163" t="s">
        <v>5</v>
      </c>
      <c r="U145" s="42" t="s">
        <v>40</v>
      </c>
      <c r="V145" s="34"/>
      <c r="W145" s="164">
        <f t="shared" si="1"/>
        <v>0</v>
      </c>
      <c r="X145" s="164">
        <v>2.0000000000000002E-5</v>
      </c>
      <c r="Y145" s="164">
        <f t="shared" si="2"/>
        <v>8.0000000000000007E-5</v>
      </c>
      <c r="Z145" s="164">
        <v>0</v>
      </c>
      <c r="AA145" s="165">
        <f t="shared" si="3"/>
        <v>0</v>
      </c>
      <c r="AR145" s="17" t="s">
        <v>147</v>
      </c>
      <c r="AT145" s="17" t="s">
        <v>143</v>
      </c>
      <c r="AU145" s="17" t="s">
        <v>110</v>
      </c>
      <c r="AY145" s="17" t="s">
        <v>141</v>
      </c>
      <c r="BE145" s="104">
        <f t="shared" si="4"/>
        <v>0</v>
      </c>
      <c r="BF145" s="104">
        <f t="shared" si="5"/>
        <v>0</v>
      </c>
      <c r="BG145" s="104">
        <f t="shared" si="6"/>
        <v>0</v>
      </c>
      <c r="BH145" s="104">
        <f t="shared" si="7"/>
        <v>0</v>
      </c>
      <c r="BI145" s="104">
        <f t="shared" si="8"/>
        <v>0</v>
      </c>
      <c r="BJ145" s="17" t="s">
        <v>83</v>
      </c>
      <c r="BK145" s="104">
        <f t="shared" si="9"/>
        <v>0</v>
      </c>
      <c r="BL145" s="17" t="s">
        <v>147</v>
      </c>
      <c r="BM145" s="17" t="s">
        <v>447</v>
      </c>
    </row>
    <row r="146" spans="2:65" s="1" customFormat="1" ht="22.5" customHeight="1">
      <c r="B146" s="130"/>
      <c r="C146" s="159" t="s">
        <v>339</v>
      </c>
      <c r="D146" s="159" t="s">
        <v>143</v>
      </c>
      <c r="E146" s="160" t="s">
        <v>448</v>
      </c>
      <c r="F146" s="246" t="s">
        <v>449</v>
      </c>
      <c r="G146" s="246"/>
      <c r="H146" s="246"/>
      <c r="I146" s="246"/>
      <c r="J146" s="161" t="s">
        <v>184</v>
      </c>
      <c r="K146" s="162">
        <v>3</v>
      </c>
      <c r="L146" s="247">
        <v>0</v>
      </c>
      <c r="M146" s="247"/>
      <c r="N146" s="248">
        <f t="shared" si="0"/>
        <v>0</v>
      </c>
      <c r="O146" s="248"/>
      <c r="P146" s="248"/>
      <c r="Q146" s="248"/>
      <c r="R146" s="133"/>
      <c r="T146" s="163" t="s">
        <v>5</v>
      </c>
      <c r="U146" s="42" t="s">
        <v>40</v>
      </c>
      <c r="V146" s="34"/>
      <c r="W146" s="164">
        <f t="shared" si="1"/>
        <v>0</v>
      </c>
      <c r="X146" s="164">
        <v>1.0000000000000001E-5</v>
      </c>
      <c r="Y146" s="164">
        <f t="shared" si="2"/>
        <v>3.0000000000000004E-5</v>
      </c>
      <c r="Z146" s="164">
        <v>4.0000000000000002E-4</v>
      </c>
      <c r="AA146" s="165">
        <f t="shared" si="3"/>
        <v>1.2000000000000001E-3</v>
      </c>
      <c r="AR146" s="17" t="s">
        <v>147</v>
      </c>
      <c r="AT146" s="17" t="s">
        <v>143</v>
      </c>
      <c r="AU146" s="17" t="s">
        <v>110</v>
      </c>
      <c r="AY146" s="17" t="s">
        <v>141</v>
      </c>
      <c r="BE146" s="104">
        <f t="shared" si="4"/>
        <v>0</v>
      </c>
      <c r="BF146" s="104">
        <f t="shared" si="5"/>
        <v>0</v>
      </c>
      <c r="BG146" s="104">
        <f t="shared" si="6"/>
        <v>0</v>
      </c>
      <c r="BH146" s="104">
        <f t="shared" si="7"/>
        <v>0</v>
      </c>
      <c r="BI146" s="104">
        <f t="shared" si="8"/>
        <v>0</v>
      </c>
      <c r="BJ146" s="17" t="s">
        <v>83</v>
      </c>
      <c r="BK146" s="104">
        <f t="shared" si="9"/>
        <v>0</v>
      </c>
      <c r="BL146" s="17" t="s">
        <v>147</v>
      </c>
      <c r="BM146" s="17" t="s">
        <v>450</v>
      </c>
    </row>
    <row r="147" spans="2:65" s="1" customFormat="1" ht="22.5" customHeight="1">
      <c r="B147" s="130"/>
      <c r="C147" s="159" t="s">
        <v>221</v>
      </c>
      <c r="D147" s="159" t="s">
        <v>143</v>
      </c>
      <c r="E147" s="160" t="s">
        <v>451</v>
      </c>
      <c r="F147" s="246" t="s">
        <v>452</v>
      </c>
      <c r="G147" s="246"/>
      <c r="H147" s="246"/>
      <c r="I147" s="246"/>
      <c r="J147" s="161" t="s">
        <v>184</v>
      </c>
      <c r="K147" s="162">
        <v>6</v>
      </c>
      <c r="L147" s="247">
        <v>0</v>
      </c>
      <c r="M147" s="247"/>
      <c r="N147" s="248">
        <f t="shared" si="0"/>
        <v>0</v>
      </c>
      <c r="O147" s="248"/>
      <c r="P147" s="248"/>
      <c r="Q147" s="248"/>
      <c r="R147" s="133"/>
      <c r="T147" s="163" t="s">
        <v>5</v>
      </c>
      <c r="U147" s="42" t="s">
        <v>40</v>
      </c>
      <c r="V147" s="34"/>
      <c r="W147" s="164">
        <f t="shared" si="1"/>
        <v>0</v>
      </c>
      <c r="X147" s="164">
        <v>0</v>
      </c>
      <c r="Y147" s="164">
        <f t="shared" si="2"/>
        <v>0</v>
      </c>
      <c r="Z147" s="164">
        <v>5.0200000000000002E-3</v>
      </c>
      <c r="AA147" s="165">
        <f t="shared" si="3"/>
        <v>3.0120000000000001E-2</v>
      </c>
      <c r="AR147" s="17" t="s">
        <v>147</v>
      </c>
      <c r="AT147" s="17" t="s">
        <v>143</v>
      </c>
      <c r="AU147" s="17" t="s">
        <v>110</v>
      </c>
      <c r="AY147" s="17" t="s">
        <v>141</v>
      </c>
      <c r="BE147" s="104">
        <f t="shared" si="4"/>
        <v>0</v>
      </c>
      <c r="BF147" s="104">
        <f t="shared" si="5"/>
        <v>0</v>
      </c>
      <c r="BG147" s="104">
        <f t="shared" si="6"/>
        <v>0</v>
      </c>
      <c r="BH147" s="104">
        <f t="shared" si="7"/>
        <v>0</v>
      </c>
      <c r="BI147" s="104">
        <f t="shared" si="8"/>
        <v>0</v>
      </c>
      <c r="BJ147" s="17" t="s">
        <v>83</v>
      </c>
      <c r="BK147" s="104">
        <f t="shared" si="9"/>
        <v>0</v>
      </c>
      <c r="BL147" s="17" t="s">
        <v>147</v>
      </c>
      <c r="BM147" s="17" t="s">
        <v>453</v>
      </c>
    </row>
    <row r="148" spans="2:65" s="1" customFormat="1" ht="31.5" customHeight="1">
      <c r="B148" s="130"/>
      <c r="C148" s="159" t="s">
        <v>343</v>
      </c>
      <c r="D148" s="159" t="s">
        <v>143</v>
      </c>
      <c r="E148" s="160" t="s">
        <v>454</v>
      </c>
      <c r="F148" s="246" t="s">
        <v>455</v>
      </c>
      <c r="G148" s="246"/>
      <c r="H148" s="246"/>
      <c r="I148" s="246"/>
      <c r="J148" s="161" t="s">
        <v>162</v>
      </c>
      <c r="K148" s="162">
        <v>0.76600000000000001</v>
      </c>
      <c r="L148" s="247">
        <v>0</v>
      </c>
      <c r="M148" s="247"/>
      <c r="N148" s="248">
        <f t="shared" si="0"/>
        <v>0</v>
      </c>
      <c r="O148" s="248"/>
      <c r="P148" s="248"/>
      <c r="Q148" s="248"/>
      <c r="R148" s="133"/>
      <c r="T148" s="163" t="s">
        <v>5</v>
      </c>
      <c r="U148" s="42" t="s">
        <v>40</v>
      </c>
      <c r="V148" s="34"/>
      <c r="W148" s="164">
        <f t="shared" si="1"/>
        <v>0</v>
      </c>
      <c r="X148" s="164">
        <v>0</v>
      </c>
      <c r="Y148" s="164">
        <f t="shared" si="2"/>
        <v>0</v>
      </c>
      <c r="Z148" s="164">
        <v>0</v>
      </c>
      <c r="AA148" s="165">
        <f t="shared" si="3"/>
        <v>0</v>
      </c>
      <c r="AR148" s="17" t="s">
        <v>147</v>
      </c>
      <c r="AT148" s="17" t="s">
        <v>143</v>
      </c>
      <c r="AU148" s="17" t="s">
        <v>110</v>
      </c>
      <c r="AY148" s="17" t="s">
        <v>141</v>
      </c>
      <c r="BE148" s="104">
        <f t="shared" si="4"/>
        <v>0</v>
      </c>
      <c r="BF148" s="104">
        <f t="shared" si="5"/>
        <v>0</v>
      </c>
      <c r="BG148" s="104">
        <f t="shared" si="6"/>
        <v>0</v>
      </c>
      <c r="BH148" s="104">
        <f t="shared" si="7"/>
        <v>0</v>
      </c>
      <c r="BI148" s="104">
        <f t="shared" si="8"/>
        <v>0</v>
      </c>
      <c r="BJ148" s="17" t="s">
        <v>83</v>
      </c>
      <c r="BK148" s="104">
        <f t="shared" si="9"/>
        <v>0</v>
      </c>
      <c r="BL148" s="17" t="s">
        <v>147</v>
      </c>
      <c r="BM148" s="17" t="s">
        <v>456</v>
      </c>
    </row>
    <row r="149" spans="2:65" s="9" customFormat="1" ht="29.85" customHeight="1">
      <c r="B149" s="148"/>
      <c r="C149" s="149"/>
      <c r="D149" s="158" t="s">
        <v>361</v>
      </c>
      <c r="E149" s="158"/>
      <c r="F149" s="158"/>
      <c r="G149" s="158"/>
      <c r="H149" s="158"/>
      <c r="I149" s="158"/>
      <c r="J149" s="158"/>
      <c r="K149" s="158"/>
      <c r="L149" s="158"/>
      <c r="M149" s="158"/>
      <c r="N149" s="252">
        <f>BK149</f>
        <v>0</v>
      </c>
      <c r="O149" s="253"/>
      <c r="P149" s="253"/>
      <c r="Q149" s="253"/>
      <c r="R149" s="151"/>
      <c r="T149" s="152"/>
      <c r="U149" s="149"/>
      <c r="V149" s="149"/>
      <c r="W149" s="153">
        <f>W150</f>
        <v>0</v>
      </c>
      <c r="X149" s="149"/>
      <c r="Y149" s="153">
        <f>Y150</f>
        <v>0</v>
      </c>
      <c r="Z149" s="149"/>
      <c r="AA149" s="154">
        <f>AA150</f>
        <v>0</v>
      </c>
      <c r="AR149" s="155" t="s">
        <v>110</v>
      </c>
      <c r="AT149" s="156" t="s">
        <v>74</v>
      </c>
      <c r="AU149" s="156" t="s">
        <v>83</v>
      </c>
      <c r="AY149" s="155" t="s">
        <v>141</v>
      </c>
      <c r="BK149" s="157">
        <f>BK150</f>
        <v>0</v>
      </c>
    </row>
    <row r="150" spans="2:65" s="1" customFormat="1" ht="22.5" customHeight="1">
      <c r="B150" s="130"/>
      <c r="C150" s="159" t="s">
        <v>10</v>
      </c>
      <c r="D150" s="159" t="s">
        <v>143</v>
      </c>
      <c r="E150" s="160" t="s">
        <v>457</v>
      </c>
      <c r="F150" s="246" t="s">
        <v>458</v>
      </c>
      <c r="G150" s="246"/>
      <c r="H150" s="246"/>
      <c r="I150" s="246"/>
      <c r="J150" s="161" t="s">
        <v>387</v>
      </c>
      <c r="K150" s="162">
        <v>1000</v>
      </c>
      <c r="L150" s="247">
        <v>0</v>
      </c>
      <c r="M150" s="247"/>
      <c r="N150" s="248">
        <f>ROUND(L150*K150,2)</f>
        <v>0</v>
      </c>
      <c r="O150" s="248"/>
      <c r="P150" s="248"/>
      <c r="Q150" s="248"/>
      <c r="R150" s="133"/>
      <c r="T150" s="163" t="s">
        <v>5</v>
      </c>
      <c r="U150" s="42" t="s">
        <v>40</v>
      </c>
      <c r="V150" s="34"/>
      <c r="W150" s="164">
        <f>V150*K150</f>
        <v>0</v>
      </c>
      <c r="X150" s="164">
        <v>0</v>
      </c>
      <c r="Y150" s="164">
        <f>X150*K150</f>
        <v>0</v>
      </c>
      <c r="Z150" s="164">
        <v>0</v>
      </c>
      <c r="AA150" s="165">
        <f>Z150*K150</f>
        <v>0</v>
      </c>
      <c r="AR150" s="17" t="s">
        <v>147</v>
      </c>
      <c r="AT150" s="17" t="s">
        <v>143</v>
      </c>
      <c r="AU150" s="17" t="s">
        <v>110</v>
      </c>
      <c r="AY150" s="17" t="s">
        <v>141</v>
      </c>
      <c r="BE150" s="104">
        <f>IF(U150="základní",N150,0)</f>
        <v>0</v>
      </c>
      <c r="BF150" s="104">
        <f>IF(U150="snížená",N150,0)</f>
        <v>0</v>
      </c>
      <c r="BG150" s="104">
        <f>IF(U150="zákl. přenesená",N150,0)</f>
        <v>0</v>
      </c>
      <c r="BH150" s="104">
        <f>IF(U150="sníž. přenesená",N150,0)</f>
        <v>0</v>
      </c>
      <c r="BI150" s="104">
        <f>IF(U150="nulová",N150,0)</f>
        <v>0</v>
      </c>
      <c r="BJ150" s="17" t="s">
        <v>83</v>
      </c>
      <c r="BK150" s="104">
        <f>ROUND(L150*K150,2)</f>
        <v>0</v>
      </c>
      <c r="BL150" s="17" t="s">
        <v>147</v>
      </c>
      <c r="BM150" s="17" t="s">
        <v>459</v>
      </c>
    </row>
    <row r="151" spans="2:65" s="9" customFormat="1" ht="37.35" customHeight="1">
      <c r="B151" s="148"/>
      <c r="C151" s="149"/>
      <c r="D151" s="150" t="s">
        <v>362</v>
      </c>
      <c r="E151" s="150"/>
      <c r="F151" s="150"/>
      <c r="G151" s="150"/>
      <c r="H151" s="150"/>
      <c r="I151" s="150"/>
      <c r="J151" s="150"/>
      <c r="K151" s="150"/>
      <c r="L151" s="150"/>
      <c r="M151" s="150"/>
      <c r="N151" s="254">
        <f>BK151</f>
        <v>0</v>
      </c>
      <c r="O151" s="255"/>
      <c r="P151" s="255"/>
      <c r="Q151" s="255"/>
      <c r="R151" s="151"/>
      <c r="T151" s="152"/>
      <c r="U151" s="149"/>
      <c r="V151" s="149"/>
      <c r="W151" s="153">
        <f>W152</f>
        <v>0</v>
      </c>
      <c r="X151" s="149"/>
      <c r="Y151" s="153">
        <f>Y152</f>
        <v>0</v>
      </c>
      <c r="Z151" s="149"/>
      <c r="AA151" s="154">
        <f>AA152</f>
        <v>0</v>
      </c>
      <c r="AR151" s="155" t="s">
        <v>303</v>
      </c>
      <c r="AT151" s="156" t="s">
        <v>74</v>
      </c>
      <c r="AU151" s="156" t="s">
        <v>75</v>
      </c>
      <c r="AY151" s="155" t="s">
        <v>141</v>
      </c>
      <c r="BK151" s="157">
        <f>BK152</f>
        <v>0</v>
      </c>
    </row>
    <row r="152" spans="2:65" s="1" customFormat="1" ht="22.5" customHeight="1">
      <c r="B152" s="130"/>
      <c r="C152" s="159" t="s">
        <v>253</v>
      </c>
      <c r="D152" s="159" t="s">
        <v>143</v>
      </c>
      <c r="E152" s="160" t="s">
        <v>460</v>
      </c>
      <c r="F152" s="246" t="s">
        <v>461</v>
      </c>
      <c r="G152" s="246"/>
      <c r="H152" s="246"/>
      <c r="I152" s="246"/>
      <c r="J152" s="161" t="s">
        <v>392</v>
      </c>
      <c r="K152" s="162">
        <v>16</v>
      </c>
      <c r="L152" s="247">
        <v>0</v>
      </c>
      <c r="M152" s="247"/>
      <c r="N152" s="248">
        <f>ROUND(L152*K152,2)</f>
        <v>0</v>
      </c>
      <c r="O152" s="248"/>
      <c r="P152" s="248"/>
      <c r="Q152" s="248"/>
      <c r="R152" s="133"/>
      <c r="T152" s="163" t="s">
        <v>5</v>
      </c>
      <c r="U152" s="42" t="s">
        <v>40</v>
      </c>
      <c r="V152" s="34"/>
      <c r="W152" s="164">
        <f>V152*K152</f>
        <v>0</v>
      </c>
      <c r="X152" s="164">
        <v>0</v>
      </c>
      <c r="Y152" s="164">
        <f>X152*K152</f>
        <v>0</v>
      </c>
      <c r="Z152" s="164">
        <v>0</v>
      </c>
      <c r="AA152" s="165">
        <f>Z152*K152</f>
        <v>0</v>
      </c>
      <c r="AR152" s="17" t="s">
        <v>393</v>
      </c>
      <c r="AT152" s="17" t="s">
        <v>143</v>
      </c>
      <c r="AU152" s="17" t="s">
        <v>83</v>
      </c>
      <c r="AY152" s="17" t="s">
        <v>141</v>
      </c>
      <c r="BE152" s="104">
        <f>IF(U152="základní",N152,0)</f>
        <v>0</v>
      </c>
      <c r="BF152" s="104">
        <f>IF(U152="snížená",N152,0)</f>
        <v>0</v>
      </c>
      <c r="BG152" s="104">
        <f>IF(U152="zákl. přenesená",N152,0)</f>
        <v>0</v>
      </c>
      <c r="BH152" s="104">
        <f>IF(U152="sníž. přenesená",N152,0)</f>
        <v>0</v>
      </c>
      <c r="BI152" s="104">
        <f>IF(U152="nulová",N152,0)</f>
        <v>0</v>
      </c>
      <c r="BJ152" s="17" t="s">
        <v>83</v>
      </c>
      <c r="BK152" s="104">
        <f>ROUND(L152*K152,2)</f>
        <v>0</v>
      </c>
      <c r="BL152" s="17" t="s">
        <v>393</v>
      </c>
      <c r="BM152" s="17" t="s">
        <v>462</v>
      </c>
    </row>
    <row r="153" spans="2:65" s="1" customFormat="1" ht="49.9" customHeight="1">
      <c r="B153" s="33"/>
      <c r="C153" s="34"/>
      <c r="D153" s="150"/>
      <c r="E153" s="34"/>
      <c r="F153" s="34"/>
      <c r="G153" s="34"/>
      <c r="H153" s="34"/>
      <c r="I153" s="34"/>
      <c r="J153" s="34"/>
      <c r="K153" s="34"/>
      <c r="L153" s="34"/>
      <c r="M153" s="34"/>
      <c r="N153" s="254"/>
      <c r="O153" s="255"/>
      <c r="P153" s="255"/>
      <c r="Q153" s="255"/>
      <c r="R153" s="35"/>
      <c r="T153" s="170"/>
      <c r="U153" s="34"/>
      <c r="V153" s="34"/>
      <c r="W153" s="34"/>
      <c r="X153" s="34"/>
      <c r="Y153" s="34"/>
      <c r="Z153" s="34"/>
      <c r="AA153" s="72"/>
      <c r="AT153" s="17"/>
      <c r="AU153" s="17"/>
      <c r="AY153" s="17"/>
      <c r="BK153" s="104"/>
    </row>
    <row r="154" spans="2:65" s="1" customFormat="1" ht="22.35" customHeight="1">
      <c r="B154" s="33"/>
      <c r="C154" s="171"/>
      <c r="D154" s="171"/>
      <c r="E154" s="172"/>
      <c r="F154" s="256"/>
      <c r="G154" s="256"/>
      <c r="H154" s="256"/>
      <c r="I154" s="256"/>
      <c r="J154" s="173"/>
      <c r="K154" s="174"/>
      <c r="L154" s="247"/>
      <c r="M154" s="257"/>
      <c r="N154" s="257"/>
      <c r="O154" s="257"/>
      <c r="P154" s="257"/>
      <c r="Q154" s="257"/>
      <c r="R154" s="35"/>
      <c r="T154" s="163"/>
      <c r="U154" s="175"/>
      <c r="V154" s="34"/>
      <c r="W154" s="34"/>
      <c r="X154" s="34"/>
      <c r="Y154" s="34"/>
      <c r="Z154" s="34"/>
      <c r="AA154" s="72"/>
      <c r="AT154" s="17"/>
      <c r="AU154" s="17"/>
      <c r="AY154" s="17"/>
      <c r="BE154" s="104"/>
      <c r="BF154" s="104"/>
      <c r="BG154" s="104"/>
      <c r="BH154" s="104"/>
      <c r="BI154" s="104"/>
      <c r="BJ154" s="17"/>
      <c r="BK154" s="104"/>
    </row>
    <row r="155" spans="2:65" s="1" customFormat="1" ht="22.35" customHeight="1">
      <c r="B155" s="33"/>
      <c r="C155" s="171"/>
      <c r="D155" s="171"/>
      <c r="E155" s="172"/>
      <c r="F155" s="256"/>
      <c r="G155" s="256"/>
      <c r="H155" s="256"/>
      <c r="I155" s="256"/>
      <c r="J155" s="173"/>
      <c r="K155" s="174"/>
      <c r="L155" s="247"/>
      <c r="M155" s="257"/>
      <c r="N155" s="257"/>
      <c r="O155" s="257"/>
      <c r="P155" s="257"/>
      <c r="Q155" s="257"/>
      <c r="R155" s="35"/>
      <c r="T155" s="163"/>
      <c r="U155" s="175"/>
      <c r="V155" s="34"/>
      <c r="W155" s="34"/>
      <c r="X155" s="34"/>
      <c r="Y155" s="34"/>
      <c r="Z155" s="34"/>
      <c r="AA155" s="72"/>
      <c r="AT155" s="17"/>
      <c r="AU155" s="17"/>
      <c r="AY155" s="17"/>
      <c r="BE155" s="104"/>
      <c r="BF155" s="104"/>
      <c r="BG155" s="104"/>
      <c r="BH155" s="104"/>
      <c r="BI155" s="104"/>
      <c r="BJ155" s="17"/>
      <c r="BK155" s="104"/>
    </row>
    <row r="156" spans="2:65" s="1" customFormat="1" ht="22.35" customHeight="1">
      <c r="B156" s="33"/>
      <c r="C156" s="171"/>
      <c r="D156" s="171"/>
      <c r="E156" s="172"/>
      <c r="F156" s="256"/>
      <c r="G156" s="256"/>
      <c r="H156" s="256"/>
      <c r="I156" s="256"/>
      <c r="J156" s="173"/>
      <c r="K156" s="174"/>
      <c r="L156" s="247"/>
      <c r="M156" s="257"/>
      <c r="N156" s="257"/>
      <c r="O156" s="257"/>
      <c r="P156" s="257"/>
      <c r="Q156" s="257"/>
      <c r="R156" s="35"/>
      <c r="T156" s="163"/>
      <c r="U156" s="175"/>
      <c r="V156" s="34"/>
      <c r="W156" s="34"/>
      <c r="X156" s="34"/>
      <c r="Y156" s="34"/>
      <c r="Z156" s="34"/>
      <c r="AA156" s="72"/>
      <c r="AT156" s="17"/>
      <c r="AU156" s="17"/>
      <c r="AY156" s="17"/>
      <c r="BE156" s="104"/>
      <c r="BF156" s="104"/>
      <c r="BG156" s="104"/>
      <c r="BH156" s="104"/>
      <c r="BI156" s="104"/>
      <c r="BJ156" s="17"/>
      <c r="BK156" s="104"/>
    </row>
    <row r="157" spans="2:65" s="1" customFormat="1" ht="22.35" customHeight="1">
      <c r="B157" s="33"/>
      <c r="C157" s="171"/>
      <c r="D157" s="171"/>
      <c r="E157" s="172"/>
      <c r="F157" s="256"/>
      <c r="G157" s="256"/>
      <c r="H157" s="256"/>
      <c r="I157" s="256"/>
      <c r="J157" s="173"/>
      <c r="K157" s="174"/>
      <c r="L157" s="247"/>
      <c r="M157" s="257"/>
      <c r="N157" s="257"/>
      <c r="O157" s="257"/>
      <c r="P157" s="257"/>
      <c r="Q157" s="257"/>
      <c r="R157" s="35"/>
      <c r="T157" s="163"/>
      <c r="U157" s="175"/>
      <c r="V157" s="34"/>
      <c r="W157" s="34"/>
      <c r="X157" s="34"/>
      <c r="Y157" s="34"/>
      <c r="Z157" s="34"/>
      <c r="AA157" s="72"/>
      <c r="AT157" s="17"/>
      <c r="AU157" s="17"/>
      <c r="AY157" s="17"/>
      <c r="BE157" s="104"/>
      <c r="BF157" s="104"/>
      <c r="BG157" s="104"/>
      <c r="BH157" s="104"/>
      <c r="BI157" s="104"/>
      <c r="BJ157" s="17"/>
      <c r="BK157" s="104"/>
    </row>
    <row r="158" spans="2:65" s="1" customFormat="1" ht="22.35" customHeight="1">
      <c r="B158" s="33"/>
      <c r="C158" s="171"/>
      <c r="D158" s="171"/>
      <c r="E158" s="172"/>
      <c r="F158" s="256"/>
      <c r="G158" s="256"/>
      <c r="H158" s="256"/>
      <c r="I158" s="256"/>
      <c r="J158" s="173"/>
      <c r="K158" s="174"/>
      <c r="L158" s="247"/>
      <c r="M158" s="257"/>
      <c r="N158" s="257"/>
      <c r="O158" s="257"/>
      <c r="P158" s="257"/>
      <c r="Q158" s="257"/>
      <c r="R158" s="35"/>
      <c r="T158" s="163"/>
      <c r="U158" s="175"/>
      <c r="V158" s="54"/>
      <c r="W158" s="54"/>
      <c r="X158" s="54"/>
      <c r="Y158" s="54"/>
      <c r="Z158" s="54"/>
      <c r="AA158" s="56"/>
      <c r="AT158" s="17"/>
      <c r="AU158" s="17"/>
      <c r="AY158" s="17"/>
      <c r="BE158" s="104"/>
      <c r="BF158" s="104"/>
      <c r="BG158" s="104"/>
      <c r="BH158" s="104"/>
      <c r="BI158" s="104"/>
      <c r="BJ158" s="17"/>
      <c r="BK158" s="104"/>
    </row>
    <row r="159" spans="2:65" s="1" customFormat="1" ht="6.95" customHeight="1">
      <c r="B159" s="57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9"/>
    </row>
  </sheetData>
  <mergeCells count="160">
    <mergeCell ref="H1:K1"/>
    <mergeCell ref="S2:AC2"/>
    <mergeCell ref="N123:Q123"/>
    <mergeCell ref="N124:Q124"/>
    <mergeCell ref="N125:Q125"/>
    <mergeCell ref="N128:Q128"/>
    <mergeCell ref="N133:Q133"/>
    <mergeCell ref="N138:Q138"/>
    <mergeCell ref="N149:Q149"/>
    <mergeCell ref="F147:I147"/>
    <mergeCell ref="L147:M147"/>
    <mergeCell ref="N147:Q147"/>
    <mergeCell ref="F148:I148"/>
    <mergeCell ref="L148:M148"/>
    <mergeCell ref="N148:Q148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N151:Q151"/>
    <mergeCell ref="N153:Q153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2:I152"/>
    <mergeCell ref="L152:M152"/>
    <mergeCell ref="N152:Q152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37:I137"/>
    <mergeCell ref="L137:M137"/>
    <mergeCell ref="N137:Q137"/>
    <mergeCell ref="F139:I139"/>
    <mergeCell ref="L139:M139"/>
    <mergeCell ref="N139:Q139"/>
    <mergeCell ref="F140:I140"/>
    <mergeCell ref="L140:M140"/>
    <mergeCell ref="N140:Q140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6:I126"/>
    <mergeCell ref="L126:M126"/>
    <mergeCell ref="N126:Q126"/>
    <mergeCell ref="F127:I127"/>
    <mergeCell ref="L127:M127"/>
    <mergeCell ref="N127:Q127"/>
    <mergeCell ref="F129:I129"/>
    <mergeCell ref="L129:M129"/>
    <mergeCell ref="N129:Q129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54:D159">
      <formula1>"K, M"</formula1>
    </dataValidation>
    <dataValidation type="list" allowBlank="1" showInputMessage="1" showErrorMessage="1" error="Povoleny jsou hodnoty základní, snížená, zákl. přenesená, sníž. přenesená, nulová." sqref="U154:U159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71"/>
  <sheetViews>
    <sheetView showGridLines="0" workbookViewId="0">
      <pane ySplit="1" topLeftCell="A94" activePane="bottomLeft" state="frozen"/>
      <selection pane="bottomLeft" activeCell="A98" sqref="A98:XFD10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1"/>
      <c r="C1" s="11"/>
      <c r="D1" s="12" t="s">
        <v>1</v>
      </c>
      <c r="E1" s="11"/>
      <c r="F1" s="13" t="s">
        <v>105</v>
      </c>
      <c r="G1" s="13"/>
      <c r="H1" s="258" t="s">
        <v>106</v>
      </c>
      <c r="I1" s="258"/>
      <c r="J1" s="258"/>
      <c r="K1" s="258"/>
      <c r="L1" s="13" t="s">
        <v>107</v>
      </c>
      <c r="M1" s="11"/>
      <c r="N1" s="11"/>
      <c r="O1" s="12" t="s">
        <v>108</v>
      </c>
      <c r="P1" s="11"/>
      <c r="Q1" s="11"/>
      <c r="R1" s="11"/>
      <c r="S1" s="13" t="s">
        <v>109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13" t="s">
        <v>8</v>
      </c>
      <c r="T2" s="214"/>
      <c r="U2" s="214"/>
      <c r="V2" s="214"/>
      <c r="W2" s="214"/>
      <c r="X2" s="214"/>
      <c r="Y2" s="214"/>
      <c r="Z2" s="214"/>
      <c r="AA2" s="214"/>
      <c r="AB2" s="214"/>
      <c r="AC2" s="214"/>
      <c r="AT2" s="17" t="s">
        <v>96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110</v>
      </c>
    </row>
    <row r="4" spans="1:66" ht="36.950000000000003" customHeight="1">
      <c r="B4" s="21"/>
      <c r="C4" s="179" t="s">
        <v>111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19</v>
      </c>
      <c r="E6" s="25"/>
      <c r="F6" s="222" t="str">
        <f>'Rekapitulace stavby'!K6</f>
        <v>Úprava technologie ÚT v předávací stanici na ul. V Zálomu 1, Ostrava-Zábřeh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5"/>
      <c r="R6" s="22"/>
    </row>
    <row r="7" spans="1:66" s="1" customFormat="1" ht="32.85" customHeight="1">
      <c r="B7" s="33"/>
      <c r="C7" s="34"/>
      <c r="D7" s="28" t="s">
        <v>112</v>
      </c>
      <c r="E7" s="34"/>
      <c r="F7" s="185" t="s">
        <v>463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4"/>
      <c r="R7" s="35"/>
    </row>
    <row r="8" spans="1:66" s="1" customFormat="1" ht="14.45" customHeight="1">
      <c r="B8" s="33"/>
      <c r="C8" s="34"/>
      <c r="D8" s="29" t="s">
        <v>21</v>
      </c>
      <c r="E8" s="34"/>
      <c r="F8" s="27" t="s">
        <v>5</v>
      </c>
      <c r="G8" s="34"/>
      <c r="H8" s="34"/>
      <c r="I8" s="34"/>
      <c r="J8" s="34"/>
      <c r="K8" s="34"/>
      <c r="L8" s="34"/>
      <c r="M8" s="29" t="s">
        <v>22</v>
      </c>
      <c r="N8" s="34"/>
      <c r="O8" s="27" t="s">
        <v>5</v>
      </c>
      <c r="P8" s="34"/>
      <c r="Q8" s="34"/>
      <c r="R8" s="35"/>
    </row>
    <row r="9" spans="1:66" s="1" customFormat="1" ht="14.45" customHeight="1">
      <c r="B9" s="33"/>
      <c r="C9" s="34"/>
      <c r="D9" s="29" t="s">
        <v>23</v>
      </c>
      <c r="E9" s="34"/>
      <c r="F9" s="27" t="s">
        <v>24</v>
      </c>
      <c r="G9" s="34"/>
      <c r="H9" s="34"/>
      <c r="I9" s="34"/>
      <c r="J9" s="34"/>
      <c r="K9" s="34"/>
      <c r="L9" s="34"/>
      <c r="M9" s="29" t="s">
        <v>25</v>
      </c>
      <c r="N9" s="34"/>
      <c r="O9" s="225" t="str">
        <f>'Rekapitulace stavby'!AN8</f>
        <v>13. 6. 2017</v>
      </c>
      <c r="P9" s="226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27</v>
      </c>
      <c r="E11" s="34"/>
      <c r="F11" s="34"/>
      <c r="G11" s="34"/>
      <c r="H11" s="34"/>
      <c r="I11" s="34"/>
      <c r="J11" s="34"/>
      <c r="K11" s="34"/>
      <c r="L11" s="34"/>
      <c r="M11" s="29" t="s">
        <v>28</v>
      </c>
      <c r="N11" s="34"/>
      <c r="O11" s="183" t="str">
        <f>IF('Rekapitulace stavby'!AN10="","",'Rekapitulace stavby'!AN10)</f>
        <v/>
      </c>
      <c r="P11" s="183"/>
      <c r="Q11" s="34"/>
      <c r="R11" s="35"/>
    </row>
    <row r="12" spans="1:66" s="1" customFormat="1" ht="18" customHeight="1">
      <c r="B12" s="33"/>
      <c r="C12" s="34"/>
      <c r="D12" s="34"/>
      <c r="E12" s="27" t="str">
        <f>IF('Rekapitulace stavby'!E11="","",'Rekapitulace stavby'!E11)</f>
        <v xml:space="preserve"> </v>
      </c>
      <c r="F12" s="34"/>
      <c r="G12" s="34"/>
      <c r="H12" s="34"/>
      <c r="I12" s="34"/>
      <c r="J12" s="34"/>
      <c r="K12" s="34"/>
      <c r="L12" s="34"/>
      <c r="M12" s="29" t="s">
        <v>30</v>
      </c>
      <c r="N12" s="34"/>
      <c r="O12" s="183" t="str">
        <f>IF('Rekapitulace stavby'!AN11="","",'Rekapitulace stavby'!AN11)</f>
        <v/>
      </c>
      <c r="P12" s="183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31</v>
      </c>
      <c r="E14" s="34"/>
      <c r="F14" s="34"/>
      <c r="G14" s="34"/>
      <c r="H14" s="34"/>
      <c r="I14" s="34"/>
      <c r="J14" s="34"/>
      <c r="K14" s="34"/>
      <c r="L14" s="34"/>
      <c r="M14" s="29" t="s">
        <v>28</v>
      </c>
      <c r="N14" s="34"/>
      <c r="O14" s="227" t="str">
        <f>IF('Rekapitulace stavby'!AN13="","",'Rekapitulace stavby'!AN13)</f>
        <v xml:space="preserve"> </v>
      </c>
      <c r="P14" s="183"/>
      <c r="Q14" s="34"/>
      <c r="R14" s="35"/>
    </row>
    <row r="15" spans="1:66" s="1" customFormat="1" ht="18" customHeight="1">
      <c r="B15" s="33"/>
      <c r="C15" s="34"/>
      <c r="D15" s="34"/>
      <c r="E15" s="227" t="str">
        <f>IF('Rekapitulace stavby'!E14="","",'Rekapitulace stavby'!E14)</f>
        <v xml:space="preserve"> </v>
      </c>
      <c r="F15" s="228"/>
      <c r="G15" s="228"/>
      <c r="H15" s="228"/>
      <c r="I15" s="228"/>
      <c r="J15" s="228"/>
      <c r="K15" s="228"/>
      <c r="L15" s="228"/>
      <c r="M15" s="29" t="s">
        <v>30</v>
      </c>
      <c r="N15" s="34"/>
      <c r="O15" s="227" t="str">
        <f>IF('Rekapitulace stavby'!AN14="","",'Rekapitulace stavby'!AN14)</f>
        <v xml:space="preserve"> </v>
      </c>
      <c r="P15" s="183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32</v>
      </c>
      <c r="E17" s="34"/>
      <c r="F17" s="34"/>
      <c r="G17" s="34"/>
      <c r="H17" s="34"/>
      <c r="I17" s="34"/>
      <c r="J17" s="34"/>
      <c r="K17" s="34"/>
      <c r="L17" s="34"/>
      <c r="M17" s="29" t="s">
        <v>28</v>
      </c>
      <c r="N17" s="34"/>
      <c r="O17" s="183" t="str">
        <f>IF('Rekapitulace stavby'!AN16="","",'Rekapitulace stavby'!AN16)</f>
        <v/>
      </c>
      <c r="P17" s="183"/>
      <c r="Q17" s="34"/>
      <c r="R17" s="35"/>
    </row>
    <row r="18" spans="2:18" s="1" customFormat="1" ht="18" customHeight="1">
      <c r="B18" s="33"/>
      <c r="C18" s="34"/>
      <c r="D18" s="34"/>
      <c r="E18" s="27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29" t="s">
        <v>30</v>
      </c>
      <c r="N18" s="34"/>
      <c r="O18" s="183" t="str">
        <f>IF('Rekapitulace stavby'!AN17="","",'Rekapitulace stavby'!AN17)</f>
        <v/>
      </c>
      <c r="P18" s="183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34</v>
      </c>
      <c r="E20" s="34"/>
      <c r="F20" s="34"/>
      <c r="G20" s="34"/>
      <c r="H20" s="34"/>
      <c r="I20" s="34"/>
      <c r="J20" s="34"/>
      <c r="K20" s="34"/>
      <c r="L20" s="34"/>
      <c r="M20" s="29" t="s">
        <v>28</v>
      </c>
      <c r="N20" s="34"/>
      <c r="O20" s="183" t="str">
        <f>IF('Rekapitulace stavby'!AN19="","",'Rekapitulace stavby'!AN19)</f>
        <v/>
      </c>
      <c r="P20" s="183"/>
      <c r="Q20" s="34"/>
      <c r="R20" s="35"/>
    </row>
    <row r="21" spans="2:18" s="1" customFormat="1" ht="18" customHeight="1">
      <c r="B21" s="33"/>
      <c r="C21" s="34"/>
      <c r="D21" s="34"/>
      <c r="E21" s="27" t="str">
        <f>IF('Rekapitulace stavby'!E20="","",'Rekapitulace stavby'!E20)</f>
        <v xml:space="preserve"> </v>
      </c>
      <c r="F21" s="34"/>
      <c r="G21" s="34"/>
      <c r="H21" s="34"/>
      <c r="I21" s="34"/>
      <c r="J21" s="34"/>
      <c r="K21" s="34"/>
      <c r="L21" s="34"/>
      <c r="M21" s="29" t="s">
        <v>30</v>
      </c>
      <c r="N21" s="34"/>
      <c r="O21" s="183" t="str">
        <f>IF('Rekapitulace stavby'!AN20="","",'Rekapitulace stavby'!AN20)</f>
        <v/>
      </c>
      <c r="P21" s="183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35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188" t="s">
        <v>5</v>
      </c>
      <c r="F24" s="188"/>
      <c r="G24" s="188"/>
      <c r="H24" s="188"/>
      <c r="I24" s="188"/>
      <c r="J24" s="188"/>
      <c r="K24" s="188"/>
      <c r="L24" s="188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4" t="s">
        <v>114</v>
      </c>
      <c r="E27" s="34"/>
      <c r="F27" s="34"/>
      <c r="G27" s="34"/>
      <c r="H27" s="34"/>
      <c r="I27" s="34"/>
      <c r="J27" s="34"/>
      <c r="K27" s="34"/>
      <c r="L27" s="34"/>
      <c r="M27" s="189">
        <f>N88</f>
        <v>0</v>
      </c>
      <c r="N27" s="189"/>
      <c r="O27" s="189"/>
      <c r="P27" s="189"/>
      <c r="Q27" s="34"/>
      <c r="R27" s="35"/>
    </row>
    <row r="28" spans="2:18" s="1" customFormat="1" ht="14.45" customHeight="1">
      <c r="B28" s="33"/>
      <c r="C28" s="34"/>
      <c r="D28" s="32" t="s">
        <v>100</v>
      </c>
      <c r="E28" s="34"/>
      <c r="F28" s="34"/>
      <c r="G28" s="34"/>
      <c r="H28" s="34"/>
      <c r="I28" s="34"/>
      <c r="J28" s="34"/>
      <c r="K28" s="34"/>
      <c r="L28" s="34"/>
      <c r="M28" s="189">
        <f>N98</f>
        <v>0</v>
      </c>
      <c r="N28" s="189"/>
      <c r="O28" s="189"/>
      <c r="P28" s="189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15" t="s">
        <v>38</v>
      </c>
      <c r="E30" s="34"/>
      <c r="F30" s="34"/>
      <c r="G30" s="34"/>
      <c r="H30" s="34"/>
      <c r="I30" s="34"/>
      <c r="J30" s="34"/>
      <c r="K30" s="34"/>
      <c r="L30" s="34"/>
      <c r="M30" s="229">
        <f>ROUND(M27+M28,2)</f>
        <v>0</v>
      </c>
      <c r="N30" s="224"/>
      <c r="O30" s="224"/>
      <c r="P30" s="224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39</v>
      </c>
      <c r="E32" s="40" t="s">
        <v>40</v>
      </c>
      <c r="F32" s="41">
        <v>0.21</v>
      </c>
      <c r="G32" s="116" t="s">
        <v>41</v>
      </c>
      <c r="H32" s="230">
        <f>ROUND((((SUM(BE98:BE105)+SUM(BE123:BE164))+SUM(BE166:BE170))),2)</f>
        <v>0</v>
      </c>
      <c r="I32" s="224"/>
      <c r="J32" s="224"/>
      <c r="K32" s="34"/>
      <c r="L32" s="34"/>
      <c r="M32" s="230">
        <f>ROUND(((ROUND((SUM(BE98:BE105)+SUM(BE123:BE164)), 2)*F32)+SUM(BE166:BE170)*F32),2)</f>
        <v>0</v>
      </c>
      <c r="N32" s="224"/>
      <c r="O32" s="224"/>
      <c r="P32" s="224"/>
      <c r="Q32" s="34"/>
      <c r="R32" s="35"/>
    </row>
    <row r="33" spans="2:18" s="1" customFormat="1" ht="14.45" customHeight="1">
      <c r="B33" s="33"/>
      <c r="C33" s="34"/>
      <c r="D33" s="34"/>
      <c r="E33" s="40" t="s">
        <v>42</v>
      </c>
      <c r="F33" s="41">
        <v>0.15</v>
      </c>
      <c r="G33" s="116" t="s">
        <v>41</v>
      </c>
      <c r="H33" s="230">
        <f>ROUND((((SUM(BF98:BF105)+SUM(BF123:BF164))+SUM(BF166:BF170))),2)</f>
        <v>0</v>
      </c>
      <c r="I33" s="224"/>
      <c r="J33" s="224"/>
      <c r="K33" s="34"/>
      <c r="L33" s="34"/>
      <c r="M33" s="230">
        <f>ROUND(((ROUND((SUM(BF98:BF105)+SUM(BF123:BF164)), 2)*F33)+SUM(BF166:BF170)*F33),2)</f>
        <v>0</v>
      </c>
      <c r="N33" s="224"/>
      <c r="O33" s="224"/>
      <c r="P33" s="224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43</v>
      </c>
      <c r="F34" s="41">
        <v>0.21</v>
      </c>
      <c r="G34" s="116" t="s">
        <v>41</v>
      </c>
      <c r="H34" s="230">
        <f>ROUND((((SUM(BG98:BG105)+SUM(BG123:BG164))+SUM(BG166:BG170))),2)</f>
        <v>0</v>
      </c>
      <c r="I34" s="224"/>
      <c r="J34" s="224"/>
      <c r="K34" s="34"/>
      <c r="L34" s="34"/>
      <c r="M34" s="230">
        <v>0</v>
      </c>
      <c r="N34" s="224"/>
      <c r="O34" s="224"/>
      <c r="P34" s="224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44</v>
      </c>
      <c r="F35" s="41">
        <v>0.15</v>
      </c>
      <c r="G35" s="116" t="s">
        <v>41</v>
      </c>
      <c r="H35" s="230">
        <f>ROUND((((SUM(BH98:BH105)+SUM(BH123:BH164))+SUM(BH166:BH170))),2)</f>
        <v>0</v>
      </c>
      <c r="I35" s="224"/>
      <c r="J35" s="224"/>
      <c r="K35" s="34"/>
      <c r="L35" s="34"/>
      <c r="M35" s="230">
        <v>0</v>
      </c>
      <c r="N35" s="224"/>
      <c r="O35" s="224"/>
      <c r="P35" s="224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45</v>
      </c>
      <c r="F36" s="41">
        <v>0</v>
      </c>
      <c r="G36" s="116" t="s">
        <v>41</v>
      </c>
      <c r="H36" s="230">
        <f>ROUND((((SUM(BI98:BI105)+SUM(BI123:BI164))+SUM(BI166:BI170))),2)</f>
        <v>0</v>
      </c>
      <c r="I36" s="224"/>
      <c r="J36" s="224"/>
      <c r="K36" s="34"/>
      <c r="L36" s="34"/>
      <c r="M36" s="230">
        <v>0</v>
      </c>
      <c r="N36" s="224"/>
      <c r="O36" s="224"/>
      <c r="P36" s="224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12"/>
      <c r="D38" s="117" t="s">
        <v>46</v>
      </c>
      <c r="E38" s="73"/>
      <c r="F38" s="73"/>
      <c r="G38" s="118" t="s">
        <v>47</v>
      </c>
      <c r="H38" s="119" t="s">
        <v>48</v>
      </c>
      <c r="I38" s="73"/>
      <c r="J38" s="73"/>
      <c r="K38" s="73"/>
      <c r="L38" s="231">
        <f>SUM(M30:M36)</f>
        <v>0</v>
      </c>
      <c r="M38" s="231"/>
      <c r="N38" s="231"/>
      <c r="O38" s="231"/>
      <c r="P38" s="232"/>
      <c r="Q38" s="112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5">
      <c r="B50" s="33"/>
      <c r="C50" s="34"/>
      <c r="D50" s="48" t="s">
        <v>49</v>
      </c>
      <c r="E50" s="49"/>
      <c r="F50" s="49"/>
      <c r="G50" s="49"/>
      <c r="H50" s="50"/>
      <c r="I50" s="34"/>
      <c r="J50" s="48" t="s">
        <v>50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1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2"/>
    </row>
    <row r="52" spans="2:18">
      <c r="B52" s="21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2"/>
    </row>
    <row r="53" spans="2:18">
      <c r="B53" s="21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2"/>
    </row>
    <row r="54" spans="2:18">
      <c r="B54" s="21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2"/>
    </row>
    <row r="55" spans="2:18">
      <c r="B55" s="21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2"/>
    </row>
    <row r="56" spans="2:18">
      <c r="B56" s="21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2"/>
    </row>
    <row r="57" spans="2:18">
      <c r="B57" s="21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2"/>
    </row>
    <row r="58" spans="2:18">
      <c r="B58" s="21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2"/>
    </row>
    <row r="59" spans="2:18" s="1" customFormat="1" ht="15">
      <c r="B59" s="33"/>
      <c r="C59" s="34"/>
      <c r="D59" s="53" t="s">
        <v>51</v>
      </c>
      <c r="E59" s="54"/>
      <c r="F59" s="54"/>
      <c r="G59" s="55" t="s">
        <v>52</v>
      </c>
      <c r="H59" s="56"/>
      <c r="I59" s="34"/>
      <c r="J59" s="53" t="s">
        <v>51</v>
      </c>
      <c r="K59" s="54"/>
      <c r="L59" s="54"/>
      <c r="M59" s="54"/>
      <c r="N59" s="55" t="s">
        <v>52</v>
      </c>
      <c r="O59" s="54"/>
      <c r="P59" s="56"/>
      <c r="Q59" s="34"/>
      <c r="R59" s="35"/>
    </row>
    <row r="60" spans="2:18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5">
      <c r="B61" s="33"/>
      <c r="C61" s="34"/>
      <c r="D61" s="48" t="s">
        <v>53</v>
      </c>
      <c r="E61" s="49"/>
      <c r="F61" s="49"/>
      <c r="G61" s="49"/>
      <c r="H61" s="50"/>
      <c r="I61" s="34"/>
      <c r="J61" s="48" t="s">
        <v>54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1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2"/>
    </row>
    <row r="63" spans="2:18">
      <c r="B63" s="21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2"/>
    </row>
    <row r="64" spans="2:18">
      <c r="B64" s="21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2"/>
    </row>
    <row r="65" spans="2:18">
      <c r="B65" s="21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2"/>
    </row>
    <row r="66" spans="2:18">
      <c r="B66" s="21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2"/>
    </row>
    <row r="67" spans="2:18">
      <c r="B67" s="21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2"/>
    </row>
    <row r="68" spans="2:18">
      <c r="B68" s="21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2"/>
    </row>
    <row r="69" spans="2:18">
      <c r="B69" s="21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2"/>
    </row>
    <row r="70" spans="2:18" s="1" customFormat="1" ht="15">
      <c r="B70" s="33"/>
      <c r="C70" s="34"/>
      <c r="D70" s="53" t="s">
        <v>51</v>
      </c>
      <c r="E70" s="54"/>
      <c r="F70" s="54"/>
      <c r="G70" s="55" t="s">
        <v>52</v>
      </c>
      <c r="H70" s="56"/>
      <c r="I70" s="34"/>
      <c r="J70" s="53" t="s">
        <v>51</v>
      </c>
      <c r="K70" s="54"/>
      <c r="L70" s="54"/>
      <c r="M70" s="54"/>
      <c r="N70" s="55" t="s">
        <v>52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79" t="s">
        <v>115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9" t="s">
        <v>19</v>
      </c>
      <c r="D78" s="34"/>
      <c r="E78" s="34"/>
      <c r="F78" s="222" t="str">
        <f>F6</f>
        <v>Úprava technologie ÚT v předávací stanici na ul. V Zálomu 1, Ostrava-Zábřeh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4"/>
      <c r="R78" s="35"/>
    </row>
    <row r="79" spans="2:18" s="1" customFormat="1" ht="36.950000000000003" customHeight="1">
      <c r="B79" s="33"/>
      <c r="C79" s="67" t="s">
        <v>112</v>
      </c>
      <c r="D79" s="34"/>
      <c r="E79" s="34"/>
      <c r="F79" s="215" t="str">
        <f>F7</f>
        <v>Ova_VZálomu_pravá - Větev pro pravý pavilon-montáž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29" t="s">
        <v>23</v>
      </c>
      <c r="D81" s="34"/>
      <c r="E81" s="34"/>
      <c r="F81" s="27" t="str">
        <f>F9</f>
        <v>Ostrava-Zábřeh</v>
      </c>
      <c r="G81" s="34"/>
      <c r="H81" s="34"/>
      <c r="I81" s="34"/>
      <c r="J81" s="34"/>
      <c r="K81" s="29" t="s">
        <v>25</v>
      </c>
      <c r="L81" s="34"/>
      <c r="M81" s="226" t="str">
        <f>IF(O9="","",O9)</f>
        <v>13. 6. 2017</v>
      </c>
      <c r="N81" s="226"/>
      <c r="O81" s="226"/>
      <c r="P81" s="226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29" t="s">
        <v>27</v>
      </c>
      <c r="D83" s="34"/>
      <c r="E83" s="34"/>
      <c r="F83" s="27" t="str">
        <f>E12</f>
        <v xml:space="preserve"> </v>
      </c>
      <c r="G83" s="34"/>
      <c r="H83" s="34"/>
      <c r="I83" s="34"/>
      <c r="J83" s="34"/>
      <c r="K83" s="29" t="s">
        <v>32</v>
      </c>
      <c r="L83" s="34"/>
      <c r="M83" s="183" t="str">
        <f>E18</f>
        <v xml:space="preserve"> </v>
      </c>
      <c r="N83" s="183"/>
      <c r="O83" s="183"/>
      <c r="P83" s="183"/>
      <c r="Q83" s="183"/>
      <c r="R83" s="35"/>
    </row>
    <row r="84" spans="2:47" s="1" customFormat="1" ht="14.45" customHeight="1">
      <c r="B84" s="33"/>
      <c r="C84" s="29" t="s">
        <v>31</v>
      </c>
      <c r="D84" s="34"/>
      <c r="E84" s="34"/>
      <c r="F84" s="27" t="str">
        <f>IF(E15="","",E15)</f>
        <v xml:space="preserve"> </v>
      </c>
      <c r="G84" s="34"/>
      <c r="H84" s="34"/>
      <c r="I84" s="34"/>
      <c r="J84" s="34"/>
      <c r="K84" s="29" t="s">
        <v>34</v>
      </c>
      <c r="L84" s="34"/>
      <c r="M84" s="183" t="str">
        <f>E21</f>
        <v xml:space="preserve"> </v>
      </c>
      <c r="N84" s="183"/>
      <c r="O84" s="183"/>
      <c r="P84" s="183"/>
      <c r="Q84" s="183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33" t="s">
        <v>116</v>
      </c>
      <c r="D86" s="234"/>
      <c r="E86" s="234"/>
      <c r="F86" s="234"/>
      <c r="G86" s="234"/>
      <c r="H86" s="112"/>
      <c r="I86" s="112"/>
      <c r="J86" s="112"/>
      <c r="K86" s="112"/>
      <c r="L86" s="112"/>
      <c r="M86" s="112"/>
      <c r="N86" s="233" t="s">
        <v>117</v>
      </c>
      <c r="O86" s="234"/>
      <c r="P86" s="234"/>
      <c r="Q86" s="234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20" t="s">
        <v>118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07">
        <f>N123</f>
        <v>0</v>
      </c>
      <c r="O88" s="235"/>
      <c r="P88" s="235"/>
      <c r="Q88" s="235"/>
      <c r="R88" s="35"/>
      <c r="AU88" s="17" t="s">
        <v>119</v>
      </c>
    </row>
    <row r="89" spans="2:47" s="6" customFormat="1" ht="24.95" customHeight="1">
      <c r="B89" s="121"/>
      <c r="C89" s="122"/>
      <c r="D89" s="123" t="s">
        <v>120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36">
        <f>N124</f>
        <v>0</v>
      </c>
      <c r="O89" s="237"/>
      <c r="P89" s="237"/>
      <c r="Q89" s="237"/>
      <c r="R89" s="124"/>
    </row>
    <row r="90" spans="2:47" s="7" customFormat="1" ht="19.899999999999999" customHeight="1">
      <c r="B90" s="125"/>
      <c r="C90" s="126"/>
      <c r="D90" s="100" t="s">
        <v>121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11">
        <f>N125</f>
        <v>0</v>
      </c>
      <c r="O90" s="238"/>
      <c r="P90" s="238"/>
      <c r="Q90" s="238"/>
      <c r="R90" s="127"/>
    </row>
    <row r="91" spans="2:47" s="7" customFormat="1" ht="19.899999999999999" customHeight="1">
      <c r="B91" s="125"/>
      <c r="C91" s="126"/>
      <c r="D91" s="100" t="s">
        <v>122</v>
      </c>
      <c r="E91" s="126"/>
      <c r="F91" s="126"/>
      <c r="G91" s="126"/>
      <c r="H91" s="126"/>
      <c r="I91" s="126"/>
      <c r="J91" s="126"/>
      <c r="K91" s="126"/>
      <c r="L91" s="126"/>
      <c r="M91" s="126"/>
      <c r="N91" s="211">
        <f>N130</f>
        <v>0</v>
      </c>
      <c r="O91" s="238"/>
      <c r="P91" s="238"/>
      <c r="Q91" s="238"/>
      <c r="R91" s="127"/>
    </row>
    <row r="92" spans="2:47" s="7" customFormat="1" ht="19.899999999999999" customHeight="1">
      <c r="B92" s="125"/>
      <c r="C92" s="126"/>
      <c r="D92" s="100" t="s">
        <v>123</v>
      </c>
      <c r="E92" s="126"/>
      <c r="F92" s="126"/>
      <c r="G92" s="126"/>
      <c r="H92" s="126"/>
      <c r="I92" s="126"/>
      <c r="J92" s="126"/>
      <c r="K92" s="126"/>
      <c r="L92" s="126"/>
      <c r="M92" s="126"/>
      <c r="N92" s="211">
        <f>N133</f>
        <v>0</v>
      </c>
      <c r="O92" s="238"/>
      <c r="P92" s="238"/>
      <c r="Q92" s="238"/>
      <c r="R92" s="127"/>
    </row>
    <row r="93" spans="2:47" s="7" customFormat="1" ht="19.899999999999999" customHeight="1">
      <c r="B93" s="125"/>
      <c r="C93" s="126"/>
      <c r="D93" s="100" t="s">
        <v>124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11">
        <f>N140</f>
        <v>0</v>
      </c>
      <c r="O93" s="238"/>
      <c r="P93" s="238"/>
      <c r="Q93" s="238"/>
      <c r="R93" s="127"/>
    </row>
    <row r="94" spans="2:47" s="7" customFormat="1" ht="19.899999999999999" customHeight="1">
      <c r="B94" s="125"/>
      <c r="C94" s="126"/>
      <c r="D94" s="100" t="s">
        <v>125</v>
      </c>
      <c r="E94" s="126"/>
      <c r="F94" s="126"/>
      <c r="G94" s="126"/>
      <c r="H94" s="126"/>
      <c r="I94" s="126"/>
      <c r="J94" s="126"/>
      <c r="K94" s="126"/>
      <c r="L94" s="126"/>
      <c r="M94" s="126"/>
      <c r="N94" s="211">
        <f>N158</f>
        <v>0</v>
      </c>
      <c r="O94" s="238"/>
      <c r="P94" s="238"/>
      <c r="Q94" s="238"/>
      <c r="R94" s="127"/>
    </row>
    <row r="95" spans="2:47" s="7" customFormat="1" ht="19.899999999999999" customHeight="1">
      <c r="B95" s="125"/>
      <c r="C95" s="126"/>
      <c r="D95" s="100" t="s">
        <v>126</v>
      </c>
      <c r="E95" s="126"/>
      <c r="F95" s="126"/>
      <c r="G95" s="126"/>
      <c r="H95" s="126"/>
      <c r="I95" s="126"/>
      <c r="J95" s="126"/>
      <c r="K95" s="126"/>
      <c r="L95" s="126"/>
      <c r="M95" s="126"/>
      <c r="N95" s="211">
        <f>N162</f>
        <v>0</v>
      </c>
      <c r="O95" s="238"/>
      <c r="P95" s="238"/>
      <c r="Q95" s="238"/>
      <c r="R95" s="127"/>
    </row>
    <row r="96" spans="2:47" s="6" customFormat="1" ht="21.75" customHeight="1">
      <c r="B96" s="121"/>
      <c r="C96" s="122"/>
      <c r="D96" s="123"/>
      <c r="E96" s="122"/>
      <c r="F96" s="122"/>
      <c r="G96" s="122"/>
      <c r="H96" s="122"/>
      <c r="I96" s="122"/>
      <c r="J96" s="122"/>
      <c r="K96" s="122"/>
      <c r="L96" s="122"/>
      <c r="M96" s="122"/>
      <c r="N96" s="239"/>
      <c r="O96" s="237"/>
      <c r="P96" s="237"/>
      <c r="Q96" s="237"/>
      <c r="R96" s="124"/>
    </row>
    <row r="97" spans="2:65" s="1" customFormat="1" ht="21.7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</row>
    <row r="98" spans="2:65" s="1" customFormat="1" ht="29.25" customHeight="1">
      <c r="B98" s="33"/>
      <c r="C98" s="120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235"/>
      <c r="O98" s="240"/>
      <c r="P98" s="240"/>
      <c r="Q98" s="240"/>
      <c r="R98" s="35"/>
      <c r="T98" s="128"/>
      <c r="U98" s="129"/>
    </row>
    <row r="99" spans="2:65" s="1" customFormat="1" ht="18" customHeight="1">
      <c r="B99" s="130"/>
      <c r="C99" s="131"/>
      <c r="D99" s="208"/>
      <c r="E99" s="241"/>
      <c r="F99" s="241"/>
      <c r="G99" s="241"/>
      <c r="H99" s="241"/>
      <c r="I99" s="131"/>
      <c r="J99" s="131"/>
      <c r="K99" s="131"/>
      <c r="L99" s="131"/>
      <c r="M99" s="131"/>
      <c r="N99" s="210"/>
      <c r="O99" s="242"/>
      <c r="P99" s="242"/>
      <c r="Q99" s="242"/>
      <c r="R99" s="133"/>
      <c r="S99" s="131"/>
      <c r="T99" s="134"/>
      <c r="U99" s="135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7"/>
      <c r="AZ99" s="136"/>
      <c r="BA99" s="136"/>
      <c r="BB99" s="136"/>
      <c r="BC99" s="136"/>
      <c r="BD99" s="136"/>
      <c r="BE99" s="138"/>
      <c r="BF99" s="138"/>
      <c r="BG99" s="138"/>
      <c r="BH99" s="138"/>
      <c r="BI99" s="138"/>
      <c r="BJ99" s="137"/>
      <c r="BK99" s="136"/>
      <c r="BL99" s="136"/>
      <c r="BM99" s="136"/>
    </row>
    <row r="100" spans="2:65" s="1" customFormat="1" ht="18" customHeight="1">
      <c r="B100" s="130"/>
      <c r="C100" s="131"/>
      <c r="D100" s="208"/>
      <c r="E100" s="241"/>
      <c r="F100" s="241"/>
      <c r="G100" s="241"/>
      <c r="H100" s="241"/>
      <c r="I100" s="131"/>
      <c r="J100" s="131"/>
      <c r="K100" s="131"/>
      <c r="L100" s="131"/>
      <c r="M100" s="131"/>
      <c r="N100" s="210"/>
      <c r="O100" s="242"/>
      <c r="P100" s="242"/>
      <c r="Q100" s="242"/>
      <c r="R100" s="133"/>
      <c r="S100" s="131"/>
      <c r="T100" s="134"/>
      <c r="U100" s="135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7"/>
      <c r="AZ100" s="136"/>
      <c r="BA100" s="136"/>
      <c r="BB100" s="136"/>
      <c r="BC100" s="136"/>
      <c r="BD100" s="136"/>
      <c r="BE100" s="138"/>
      <c r="BF100" s="138"/>
      <c r="BG100" s="138"/>
      <c r="BH100" s="138"/>
      <c r="BI100" s="138"/>
      <c r="BJ100" s="137"/>
      <c r="BK100" s="136"/>
      <c r="BL100" s="136"/>
      <c r="BM100" s="136"/>
    </row>
    <row r="101" spans="2:65" s="1" customFormat="1" ht="18" customHeight="1">
      <c r="B101" s="130"/>
      <c r="C101" s="131"/>
      <c r="D101" s="208"/>
      <c r="E101" s="241"/>
      <c r="F101" s="241"/>
      <c r="G101" s="241"/>
      <c r="H101" s="241"/>
      <c r="I101" s="131"/>
      <c r="J101" s="131"/>
      <c r="K101" s="131"/>
      <c r="L101" s="131"/>
      <c r="M101" s="131"/>
      <c r="N101" s="210"/>
      <c r="O101" s="242"/>
      <c r="P101" s="242"/>
      <c r="Q101" s="242"/>
      <c r="R101" s="133"/>
      <c r="S101" s="131"/>
      <c r="T101" s="134"/>
      <c r="U101" s="135"/>
      <c r="V101" s="136"/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7"/>
      <c r="AZ101" s="136"/>
      <c r="BA101" s="136"/>
      <c r="BB101" s="136"/>
      <c r="BC101" s="136"/>
      <c r="BD101" s="136"/>
      <c r="BE101" s="138"/>
      <c r="BF101" s="138"/>
      <c r="BG101" s="138"/>
      <c r="BH101" s="138"/>
      <c r="BI101" s="138"/>
      <c r="BJ101" s="137"/>
      <c r="BK101" s="136"/>
      <c r="BL101" s="136"/>
      <c r="BM101" s="136"/>
    </row>
    <row r="102" spans="2:65" s="1" customFormat="1" ht="18" customHeight="1">
      <c r="B102" s="130"/>
      <c r="C102" s="131"/>
      <c r="D102" s="208"/>
      <c r="E102" s="241"/>
      <c r="F102" s="241"/>
      <c r="G102" s="241"/>
      <c r="H102" s="241"/>
      <c r="I102" s="131"/>
      <c r="J102" s="131"/>
      <c r="K102" s="131"/>
      <c r="L102" s="131"/>
      <c r="M102" s="131"/>
      <c r="N102" s="210"/>
      <c r="O102" s="242"/>
      <c r="P102" s="242"/>
      <c r="Q102" s="242"/>
      <c r="R102" s="133"/>
      <c r="S102" s="131"/>
      <c r="T102" s="134"/>
      <c r="U102" s="135"/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7"/>
      <c r="AZ102" s="136"/>
      <c r="BA102" s="136"/>
      <c r="BB102" s="136"/>
      <c r="BC102" s="136"/>
      <c r="BD102" s="136"/>
      <c r="BE102" s="138"/>
      <c r="BF102" s="138"/>
      <c r="BG102" s="138"/>
      <c r="BH102" s="138"/>
      <c r="BI102" s="138"/>
      <c r="BJ102" s="137"/>
      <c r="BK102" s="136"/>
      <c r="BL102" s="136"/>
      <c r="BM102" s="136"/>
    </row>
    <row r="103" spans="2:65" s="1" customFormat="1" ht="18" customHeight="1">
      <c r="B103" s="130"/>
      <c r="C103" s="131"/>
      <c r="D103" s="208"/>
      <c r="E103" s="241"/>
      <c r="F103" s="241"/>
      <c r="G103" s="241"/>
      <c r="H103" s="241"/>
      <c r="I103" s="131"/>
      <c r="J103" s="131"/>
      <c r="K103" s="131"/>
      <c r="L103" s="131"/>
      <c r="M103" s="131"/>
      <c r="N103" s="210"/>
      <c r="O103" s="242"/>
      <c r="P103" s="242"/>
      <c r="Q103" s="242"/>
      <c r="R103" s="133"/>
      <c r="S103" s="131"/>
      <c r="T103" s="134"/>
      <c r="U103" s="135"/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7"/>
      <c r="AZ103" s="136"/>
      <c r="BA103" s="136"/>
      <c r="BB103" s="136"/>
      <c r="BC103" s="136"/>
      <c r="BD103" s="136"/>
      <c r="BE103" s="138"/>
      <c r="BF103" s="138"/>
      <c r="BG103" s="138"/>
      <c r="BH103" s="138"/>
      <c r="BI103" s="138"/>
      <c r="BJ103" s="137"/>
      <c r="BK103" s="136"/>
      <c r="BL103" s="136"/>
      <c r="BM103" s="136"/>
    </row>
    <row r="104" spans="2:65" s="1" customFormat="1" ht="18" customHeight="1">
      <c r="B104" s="130"/>
      <c r="C104" s="131"/>
      <c r="D104" s="132"/>
      <c r="E104" s="131"/>
      <c r="F104" s="131"/>
      <c r="G104" s="131"/>
      <c r="H104" s="131"/>
      <c r="I104" s="131"/>
      <c r="J104" s="131"/>
      <c r="K104" s="131"/>
      <c r="L104" s="131"/>
      <c r="M104" s="131"/>
      <c r="N104" s="210"/>
      <c r="O104" s="242"/>
      <c r="P104" s="242"/>
      <c r="Q104" s="242"/>
      <c r="R104" s="133"/>
      <c r="S104" s="131"/>
      <c r="T104" s="139"/>
      <c r="U104" s="140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7"/>
      <c r="AZ104" s="136"/>
      <c r="BA104" s="136"/>
      <c r="BB104" s="136"/>
      <c r="BC104" s="136"/>
      <c r="BD104" s="136"/>
      <c r="BE104" s="138"/>
      <c r="BF104" s="138"/>
      <c r="BG104" s="138"/>
      <c r="BH104" s="138"/>
      <c r="BI104" s="138"/>
      <c r="BJ104" s="137"/>
      <c r="BK104" s="136"/>
      <c r="BL104" s="136"/>
      <c r="BM104" s="136"/>
    </row>
    <row r="105" spans="2:65" s="1" customFormat="1"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spans="2:65" s="1" customFormat="1" ht="29.25" customHeight="1">
      <c r="B106" s="33"/>
      <c r="C106" s="111" t="s">
        <v>104</v>
      </c>
      <c r="D106" s="112"/>
      <c r="E106" s="112"/>
      <c r="F106" s="112"/>
      <c r="G106" s="112"/>
      <c r="H106" s="112"/>
      <c r="I106" s="112"/>
      <c r="J106" s="112"/>
      <c r="K106" s="112"/>
      <c r="L106" s="212">
        <f>ROUND(SUM(N88+N98),2)</f>
        <v>0</v>
      </c>
      <c r="M106" s="212"/>
      <c r="N106" s="212"/>
      <c r="O106" s="212"/>
      <c r="P106" s="212"/>
      <c r="Q106" s="212"/>
      <c r="R106" s="35"/>
    </row>
    <row r="107" spans="2:65" s="1" customFormat="1" ht="6.95" customHeight="1"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9"/>
    </row>
    <row r="111" spans="2:65" s="1" customFormat="1" ht="6.95" customHeight="1"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2"/>
    </row>
    <row r="112" spans="2:65" s="1" customFormat="1" ht="36.950000000000003" customHeight="1">
      <c r="B112" s="33"/>
      <c r="C112" s="179" t="s">
        <v>127</v>
      </c>
      <c r="D112" s="224"/>
      <c r="E112" s="224"/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35"/>
    </row>
    <row r="113" spans="2:65" s="1" customFormat="1" ht="6.95" customHeight="1"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spans="2:65" s="1" customFormat="1" ht="30" customHeight="1">
      <c r="B114" s="33"/>
      <c r="C114" s="29" t="s">
        <v>19</v>
      </c>
      <c r="D114" s="34"/>
      <c r="E114" s="34"/>
      <c r="F114" s="222" t="str">
        <f>F6</f>
        <v>Úprava technologie ÚT v předávací stanici na ul. V Zálomu 1, Ostrava-Zábřeh</v>
      </c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34"/>
      <c r="R114" s="35"/>
    </row>
    <row r="115" spans="2:65" s="1" customFormat="1" ht="36.950000000000003" customHeight="1">
      <c r="B115" s="33"/>
      <c r="C115" s="67" t="s">
        <v>112</v>
      </c>
      <c r="D115" s="34"/>
      <c r="E115" s="34"/>
      <c r="F115" s="215" t="str">
        <f>F7</f>
        <v>Ova_VZálomu_pravá - Větev pro pravý pavilon-montáž</v>
      </c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34"/>
      <c r="R115" s="35"/>
    </row>
    <row r="116" spans="2:65" s="1" customFormat="1" ht="6.95" customHeight="1"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spans="2:65" s="1" customFormat="1" ht="18" customHeight="1">
      <c r="B117" s="33"/>
      <c r="C117" s="29" t="s">
        <v>23</v>
      </c>
      <c r="D117" s="34"/>
      <c r="E117" s="34"/>
      <c r="F117" s="27" t="str">
        <f>F9</f>
        <v>Ostrava-Zábřeh</v>
      </c>
      <c r="G117" s="34"/>
      <c r="H117" s="34"/>
      <c r="I117" s="34"/>
      <c r="J117" s="34"/>
      <c r="K117" s="29" t="s">
        <v>25</v>
      </c>
      <c r="L117" s="34"/>
      <c r="M117" s="226" t="str">
        <f>IF(O9="","",O9)</f>
        <v>13. 6. 2017</v>
      </c>
      <c r="N117" s="226"/>
      <c r="O117" s="226"/>
      <c r="P117" s="226"/>
      <c r="Q117" s="34"/>
      <c r="R117" s="35"/>
    </row>
    <row r="118" spans="2:65" s="1" customFormat="1" ht="6.95" customHeight="1"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spans="2:65" s="1" customFormat="1" ht="15">
      <c r="B119" s="33"/>
      <c r="C119" s="29" t="s">
        <v>27</v>
      </c>
      <c r="D119" s="34"/>
      <c r="E119" s="34"/>
      <c r="F119" s="27" t="str">
        <f>E12</f>
        <v xml:space="preserve"> </v>
      </c>
      <c r="G119" s="34"/>
      <c r="H119" s="34"/>
      <c r="I119" s="34"/>
      <c r="J119" s="34"/>
      <c r="K119" s="29" t="s">
        <v>32</v>
      </c>
      <c r="L119" s="34"/>
      <c r="M119" s="183" t="str">
        <f>E18</f>
        <v xml:space="preserve"> </v>
      </c>
      <c r="N119" s="183"/>
      <c r="O119" s="183"/>
      <c r="P119" s="183"/>
      <c r="Q119" s="183"/>
      <c r="R119" s="35"/>
    </row>
    <row r="120" spans="2:65" s="1" customFormat="1" ht="14.45" customHeight="1">
      <c r="B120" s="33"/>
      <c r="C120" s="29" t="s">
        <v>31</v>
      </c>
      <c r="D120" s="34"/>
      <c r="E120" s="34"/>
      <c r="F120" s="27" t="str">
        <f>IF(E15="","",E15)</f>
        <v xml:space="preserve"> </v>
      </c>
      <c r="G120" s="34"/>
      <c r="H120" s="34"/>
      <c r="I120" s="34"/>
      <c r="J120" s="34"/>
      <c r="K120" s="29" t="s">
        <v>34</v>
      </c>
      <c r="L120" s="34"/>
      <c r="M120" s="183" t="str">
        <f>E21</f>
        <v xml:space="preserve"> </v>
      </c>
      <c r="N120" s="183"/>
      <c r="O120" s="183"/>
      <c r="P120" s="183"/>
      <c r="Q120" s="183"/>
      <c r="R120" s="35"/>
    </row>
    <row r="121" spans="2:65" s="1" customFormat="1" ht="10.35" customHeight="1"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pans="2:65" s="8" customFormat="1" ht="29.25" customHeight="1">
      <c r="B122" s="141"/>
      <c r="C122" s="142" t="s">
        <v>128</v>
      </c>
      <c r="D122" s="143" t="s">
        <v>129</v>
      </c>
      <c r="E122" s="143" t="s">
        <v>57</v>
      </c>
      <c r="F122" s="243" t="s">
        <v>130</v>
      </c>
      <c r="G122" s="243"/>
      <c r="H122" s="243"/>
      <c r="I122" s="243"/>
      <c r="J122" s="143" t="s">
        <v>131</v>
      </c>
      <c r="K122" s="143" t="s">
        <v>132</v>
      </c>
      <c r="L122" s="244" t="s">
        <v>133</v>
      </c>
      <c r="M122" s="244"/>
      <c r="N122" s="243" t="s">
        <v>117</v>
      </c>
      <c r="O122" s="243"/>
      <c r="P122" s="243"/>
      <c r="Q122" s="245"/>
      <c r="R122" s="144"/>
      <c r="T122" s="74" t="s">
        <v>134</v>
      </c>
      <c r="U122" s="75" t="s">
        <v>39</v>
      </c>
      <c r="V122" s="75" t="s">
        <v>135</v>
      </c>
      <c r="W122" s="75" t="s">
        <v>136</v>
      </c>
      <c r="X122" s="75" t="s">
        <v>137</v>
      </c>
      <c r="Y122" s="75" t="s">
        <v>138</v>
      </c>
      <c r="Z122" s="75" t="s">
        <v>139</v>
      </c>
      <c r="AA122" s="76" t="s">
        <v>140</v>
      </c>
    </row>
    <row r="123" spans="2:65" s="1" customFormat="1" ht="29.25" customHeight="1">
      <c r="B123" s="33"/>
      <c r="C123" s="78" t="s">
        <v>114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259">
        <f>BK123</f>
        <v>0</v>
      </c>
      <c r="O123" s="260"/>
      <c r="P123" s="260"/>
      <c r="Q123" s="260"/>
      <c r="R123" s="35"/>
      <c r="T123" s="77"/>
      <c r="U123" s="49"/>
      <c r="V123" s="49"/>
      <c r="W123" s="145">
        <f>W124+W165</f>
        <v>0</v>
      </c>
      <c r="X123" s="49"/>
      <c r="Y123" s="145">
        <f>Y124+Y165</f>
        <v>0.18657000000000001</v>
      </c>
      <c r="Z123" s="49"/>
      <c r="AA123" s="146">
        <f>AA124+AA165</f>
        <v>0</v>
      </c>
      <c r="AT123" s="17" t="s">
        <v>74</v>
      </c>
      <c r="AU123" s="17" t="s">
        <v>119</v>
      </c>
      <c r="BK123" s="147">
        <f>BK124+BK165</f>
        <v>0</v>
      </c>
    </row>
    <row r="124" spans="2:65" s="9" customFormat="1" ht="37.35" customHeight="1">
      <c r="B124" s="148"/>
      <c r="C124" s="149"/>
      <c r="D124" s="150" t="s">
        <v>120</v>
      </c>
      <c r="E124" s="150"/>
      <c r="F124" s="150"/>
      <c r="G124" s="150"/>
      <c r="H124" s="150"/>
      <c r="I124" s="150"/>
      <c r="J124" s="150"/>
      <c r="K124" s="150"/>
      <c r="L124" s="150"/>
      <c r="M124" s="150"/>
      <c r="N124" s="239">
        <f>BK124</f>
        <v>0</v>
      </c>
      <c r="O124" s="236"/>
      <c r="P124" s="236"/>
      <c r="Q124" s="236"/>
      <c r="R124" s="151"/>
      <c r="T124" s="152"/>
      <c r="U124" s="149"/>
      <c r="V124" s="149"/>
      <c r="W124" s="153">
        <f>W125+W130+W133+W140+W158+W162</f>
        <v>0</v>
      </c>
      <c r="X124" s="149"/>
      <c r="Y124" s="153">
        <f>Y125+Y130+Y133+Y140+Y158+Y162</f>
        <v>0.18657000000000001</v>
      </c>
      <c r="Z124" s="149"/>
      <c r="AA124" s="154">
        <f>AA125+AA130+AA133+AA140+AA158+AA162</f>
        <v>0</v>
      </c>
      <c r="AR124" s="155" t="s">
        <v>110</v>
      </c>
      <c r="AT124" s="156" t="s">
        <v>74</v>
      </c>
      <c r="AU124" s="156" t="s">
        <v>75</v>
      </c>
      <c r="AY124" s="155" t="s">
        <v>141</v>
      </c>
      <c r="BK124" s="157">
        <f>BK125+BK130+BK133+BK140+BK158+BK162</f>
        <v>0</v>
      </c>
    </row>
    <row r="125" spans="2:65" s="9" customFormat="1" ht="19.899999999999999" customHeight="1">
      <c r="B125" s="148"/>
      <c r="C125" s="149"/>
      <c r="D125" s="158" t="s">
        <v>121</v>
      </c>
      <c r="E125" s="158"/>
      <c r="F125" s="158"/>
      <c r="G125" s="158"/>
      <c r="H125" s="158"/>
      <c r="I125" s="158"/>
      <c r="J125" s="158"/>
      <c r="K125" s="158"/>
      <c r="L125" s="158"/>
      <c r="M125" s="158"/>
      <c r="N125" s="261">
        <f>BK125</f>
        <v>0</v>
      </c>
      <c r="O125" s="262"/>
      <c r="P125" s="262"/>
      <c r="Q125" s="262"/>
      <c r="R125" s="151"/>
      <c r="T125" s="152"/>
      <c r="U125" s="149"/>
      <c r="V125" s="149"/>
      <c r="W125" s="153">
        <f>SUM(W126:W129)</f>
        <v>0</v>
      </c>
      <c r="X125" s="149"/>
      <c r="Y125" s="153">
        <f>SUM(Y126:Y129)</f>
        <v>8.7799999999999996E-3</v>
      </c>
      <c r="Z125" s="149"/>
      <c r="AA125" s="154">
        <f>SUM(AA126:AA129)</f>
        <v>0</v>
      </c>
      <c r="AR125" s="155" t="s">
        <v>110</v>
      </c>
      <c r="AT125" s="156" t="s">
        <v>74</v>
      </c>
      <c r="AU125" s="156" t="s">
        <v>83</v>
      </c>
      <c r="AY125" s="155" t="s">
        <v>141</v>
      </c>
      <c r="BK125" s="157">
        <f>SUM(BK126:BK129)</f>
        <v>0</v>
      </c>
    </row>
    <row r="126" spans="2:65" s="1" customFormat="1" ht="31.5" customHeight="1">
      <c r="B126" s="130"/>
      <c r="C126" s="159" t="s">
        <v>164</v>
      </c>
      <c r="D126" s="159" t="s">
        <v>143</v>
      </c>
      <c r="E126" s="160" t="s">
        <v>144</v>
      </c>
      <c r="F126" s="246" t="s">
        <v>145</v>
      </c>
      <c r="G126" s="246"/>
      <c r="H126" s="246"/>
      <c r="I126" s="246"/>
      <c r="J126" s="161" t="s">
        <v>146</v>
      </c>
      <c r="K126" s="162">
        <v>9</v>
      </c>
      <c r="L126" s="247">
        <v>0</v>
      </c>
      <c r="M126" s="247"/>
      <c r="N126" s="248">
        <f>ROUND(L126*K126,2)</f>
        <v>0</v>
      </c>
      <c r="O126" s="248"/>
      <c r="P126" s="248"/>
      <c r="Q126" s="248"/>
      <c r="R126" s="133"/>
      <c r="T126" s="163" t="s">
        <v>5</v>
      </c>
      <c r="U126" s="42" t="s">
        <v>40</v>
      </c>
      <c r="V126" s="34"/>
      <c r="W126" s="164">
        <f>V126*K126</f>
        <v>0</v>
      </c>
      <c r="X126" s="164">
        <v>0</v>
      </c>
      <c r="Y126" s="164">
        <f>X126*K126</f>
        <v>0</v>
      </c>
      <c r="Z126" s="164">
        <v>0</v>
      </c>
      <c r="AA126" s="165">
        <f>Z126*K126</f>
        <v>0</v>
      </c>
      <c r="AR126" s="17" t="s">
        <v>147</v>
      </c>
      <c r="AT126" s="17" t="s">
        <v>143</v>
      </c>
      <c r="AU126" s="17" t="s">
        <v>110</v>
      </c>
      <c r="AY126" s="17" t="s">
        <v>141</v>
      </c>
      <c r="BE126" s="104">
        <f>IF(U126="základní",N126,0)</f>
        <v>0</v>
      </c>
      <c r="BF126" s="104">
        <f>IF(U126="snížená",N126,0)</f>
        <v>0</v>
      </c>
      <c r="BG126" s="104">
        <f>IF(U126="zákl. přenesená",N126,0)</f>
        <v>0</v>
      </c>
      <c r="BH126" s="104">
        <f>IF(U126="sníž. přenesená",N126,0)</f>
        <v>0</v>
      </c>
      <c r="BI126" s="104">
        <f>IF(U126="nulová",N126,0)</f>
        <v>0</v>
      </c>
      <c r="BJ126" s="17" t="s">
        <v>83</v>
      </c>
      <c r="BK126" s="104">
        <f>ROUND(L126*K126,2)</f>
        <v>0</v>
      </c>
      <c r="BL126" s="17" t="s">
        <v>147</v>
      </c>
      <c r="BM126" s="17" t="s">
        <v>464</v>
      </c>
    </row>
    <row r="127" spans="2:65" s="1" customFormat="1" ht="22.5" customHeight="1">
      <c r="B127" s="130"/>
      <c r="C127" s="166" t="s">
        <v>169</v>
      </c>
      <c r="D127" s="166" t="s">
        <v>150</v>
      </c>
      <c r="E127" s="167" t="s">
        <v>288</v>
      </c>
      <c r="F127" s="249" t="s">
        <v>289</v>
      </c>
      <c r="G127" s="249"/>
      <c r="H127" s="249"/>
      <c r="I127" s="249"/>
      <c r="J127" s="168" t="s">
        <v>146</v>
      </c>
      <c r="K127" s="169">
        <v>1</v>
      </c>
      <c r="L127" s="250">
        <v>0</v>
      </c>
      <c r="M127" s="250"/>
      <c r="N127" s="251">
        <f>ROUND(L127*K127,2)</f>
        <v>0</v>
      </c>
      <c r="O127" s="248"/>
      <c r="P127" s="248"/>
      <c r="Q127" s="248"/>
      <c r="R127" s="133"/>
      <c r="T127" s="163" t="s">
        <v>5</v>
      </c>
      <c r="U127" s="42" t="s">
        <v>40</v>
      </c>
      <c r="V127" s="34"/>
      <c r="W127" s="164">
        <f>V127*K127</f>
        <v>0</v>
      </c>
      <c r="X127" s="164">
        <v>7.7999999999999999E-4</v>
      </c>
      <c r="Y127" s="164">
        <f>X127*K127</f>
        <v>7.7999999999999999E-4</v>
      </c>
      <c r="Z127" s="164">
        <v>0</v>
      </c>
      <c r="AA127" s="165">
        <f>Z127*K127</f>
        <v>0</v>
      </c>
      <c r="AR127" s="17" t="s">
        <v>153</v>
      </c>
      <c r="AT127" s="17" t="s">
        <v>150</v>
      </c>
      <c r="AU127" s="17" t="s">
        <v>110</v>
      </c>
      <c r="AY127" s="17" t="s">
        <v>141</v>
      </c>
      <c r="BE127" s="104">
        <f>IF(U127="základní",N127,0)</f>
        <v>0</v>
      </c>
      <c r="BF127" s="104">
        <f>IF(U127="snížená",N127,0)</f>
        <v>0</v>
      </c>
      <c r="BG127" s="104">
        <f>IF(U127="zákl. přenesená",N127,0)</f>
        <v>0</v>
      </c>
      <c r="BH127" s="104">
        <f>IF(U127="sníž. přenesená",N127,0)</f>
        <v>0</v>
      </c>
      <c r="BI127" s="104">
        <f>IF(U127="nulová",N127,0)</f>
        <v>0</v>
      </c>
      <c r="BJ127" s="17" t="s">
        <v>83</v>
      </c>
      <c r="BK127" s="104">
        <f>ROUND(L127*K127,2)</f>
        <v>0</v>
      </c>
      <c r="BL127" s="17" t="s">
        <v>147</v>
      </c>
      <c r="BM127" s="17" t="s">
        <v>465</v>
      </c>
    </row>
    <row r="128" spans="2:65" s="1" customFormat="1" ht="22.5" customHeight="1">
      <c r="B128" s="130"/>
      <c r="C128" s="166" t="s">
        <v>177</v>
      </c>
      <c r="D128" s="166" t="s">
        <v>150</v>
      </c>
      <c r="E128" s="167" t="s">
        <v>291</v>
      </c>
      <c r="F128" s="249" t="s">
        <v>292</v>
      </c>
      <c r="G128" s="249"/>
      <c r="H128" s="249"/>
      <c r="I128" s="249"/>
      <c r="J128" s="168" t="s">
        <v>146</v>
      </c>
      <c r="K128" s="169">
        <v>8</v>
      </c>
      <c r="L128" s="250">
        <v>0</v>
      </c>
      <c r="M128" s="250"/>
      <c r="N128" s="251">
        <f>ROUND(L128*K128,2)</f>
        <v>0</v>
      </c>
      <c r="O128" s="248"/>
      <c r="P128" s="248"/>
      <c r="Q128" s="248"/>
      <c r="R128" s="133"/>
      <c r="T128" s="163" t="s">
        <v>5</v>
      </c>
      <c r="U128" s="42" t="s">
        <v>40</v>
      </c>
      <c r="V128" s="34"/>
      <c r="W128" s="164">
        <f>V128*K128</f>
        <v>0</v>
      </c>
      <c r="X128" s="164">
        <v>1E-3</v>
      </c>
      <c r="Y128" s="164">
        <f>X128*K128</f>
        <v>8.0000000000000002E-3</v>
      </c>
      <c r="Z128" s="164">
        <v>0</v>
      </c>
      <c r="AA128" s="165">
        <f>Z128*K128</f>
        <v>0</v>
      </c>
      <c r="AR128" s="17" t="s">
        <v>153</v>
      </c>
      <c r="AT128" s="17" t="s">
        <v>150</v>
      </c>
      <c r="AU128" s="17" t="s">
        <v>110</v>
      </c>
      <c r="AY128" s="17" t="s">
        <v>141</v>
      </c>
      <c r="BE128" s="104">
        <f>IF(U128="základní",N128,0)</f>
        <v>0</v>
      </c>
      <c r="BF128" s="104">
        <f>IF(U128="snížená",N128,0)</f>
        <v>0</v>
      </c>
      <c r="BG128" s="104">
        <f>IF(U128="zákl. přenesená",N128,0)</f>
        <v>0</v>
      </c>
      <c r="BH128" s="104">
        <f>IF(U128="sníž. přenesená",N128,0)</f>
        <v>0</v>
      </c>
      <c r="BI128" s="104">
        <f>IF(U128="nulová",N128,0)</f>
        <v>0</v>
      </c>
      <c r="BJ128" s="17" t="s">
        <v>83</v>
      </c>
      <c r="BK128" s="104">
        <f>ROUND(L128*K128,2)</f>
        <v>0</v>
      </c>
      <c r="BL128" s="17" t="s">
        <v>147</v>
      </c>
      <c r="BM128" s="17" t="s">
        <v>466</v>
      </c>
    </row>
    <row r="129" spans="2:65" s="1" customFormat="1" ht="31.5" customHeight="1">
      <c r="B129" s="130"/>
      <c r="C129" s="159" t="s">
        <v>186</v>
      </c>
      <c r="D129" s="159" t="s">
        <v>143</v>
      </c>
      <c r="E129" s="160" t="s">
        <v>160</v>
      </c>
      <c r="F129" s="246" t="s">
        <v>161</v>
      </c>
      <c r="G129" s="246"/>
      <c r="H129" s="246"/>
      <c r="I129" s="246"/>
      <c r="J129" s="161" t="s">
        <v>162</v>
      </c>
      <c r="K129" s="162">
        <v>8.9999999999999993E-3</v>
      </c>
      <c r="L129" s="247">
        <v>0</v>
      </c>
      <c r="M129" s="247"/>
      <c r="N129" s="248">
        <f>ROUND(L129*K129,2)</f>
        <v>0</v>
      </c>
      <c r="O129" s="248"/>
      <c r="P129" s="248"/>
      <c r="Q129" s="248"/>
      <c r="R129" s="133"/>
      <c r="T129" s="163" t="s">
        <v>5</v>
      </c>
      <c r="U129" s="42" t="s">
        <v>40</v>
      </c>
      <c r="V129" s="34"/>
      <c r="W129" s="164">
        <f>V129*K129</f>
        <v>0</v>
      </c>
      <c r="X129" s="164">
        <v>0</v>
      </c>
      <c r="Y129" s="164">
        <f>X129*K129</f>
        <v>0</v>
      </c>
      <c r="Z129" s="164">
        <v>0</v>
      </c>
      <c r="AA129" s="165">
        <f>Z129*K129</f>
        <v>0</v>
      </c>
      <c r="AR129" s="17" t="s">
        <v>147</v>
      </c>
      <c r="AT129" s="17" t="s">
        <v>143</v>
      </c>
      <c r="AU129" s="17" t="s">
        <v>110</v>
      </c>
      <c r="AY129" s="17" t="s">
        <v>141</v>
      </c>
      <c r="BE129" s="104">
        <f>IF(U129="základní",N129,0)</f>
        <v>0</v>
      </c>
      <c r="BF129" s="104">
        <f>IF(U129="snížená",N129,0)</f>
        <v>0</v>
      </c>
      <c r="BG129" s="104">
        <f>IF(U129="zákl. přenesená",N129,0)</f>
        <v>0</v>
      </c>
      <c r="BH129" s="104">
        <f>IF(U129="sníž. přenesená",N129,0)</f>
        <v>0</v>
      </c>
      <c r="BI129" s="104">
        <f>IF(U129="nulová",N129,0)</f>
        <v>0</v>
      </c>
      <c r="BJ129" s="17" t="s">
        <v>83</v>
      </c>
      <c r="BK129" s="104">
        <f>ROUND(L129*K129,2)</f>
        <v>0</v>
      </c>
      <c r="BL129" s="17" t="s">
        <v>147</v>
      </c>
      <c r="BM129" s="17" t="s">
        <v>467</v>
      </c>
    </row>
    <row r="130" spans="2:65" s="9" customFormat="1" ht="29.85" customHeight="1">
      <c r="B130" s="148"/>
      <c r="C130" s="149"/>
      <c r="D130" s="158" t="s">
        <v>122</v>
      </c>
      <c r="E130" s="158"/>
      <c r="F130" s="158"/>
      <c r="G130" s="158"/>
      <c r="H130" s="158"/>
      <c r="I130" s="158"/>
      <c r="J130" s="158"/>
      <c r="K130" s="158"/>
      <c r="L130" s="158"/>
      <c r="M130" s="158"/>
      <c r="N130" s="252">
        <f>BK130</f>
        <v>0</v>
      </c>
      <c r="O130" s="253"/>
      <c r="P130" s="253"/>
      <c r="Q130" s="253"/>
      <c r="R130" s="151"/>
      <c r="T130" s="152"/>
      <c r="U130" s="149"/>
      <c r="V130" s="149"/>
      <c r="W130" s="153">
        <f>SUM(W131:W132)</f>
        <v>0</v>
      </c>
      <c r="X130" s="149"/>
      <c r="Y130" s="153">
        <f>SUM(Y131:Y132)</f>
        <v>3.5400000000000002E-3</v>
      </c>
      <c r="Z130" s="149"/>
      <c r="AA130" s="154">
        <f>SUM(AA131:AA132)</f>
        <v>0</v>
      </c>
      <c r="AR130" s="155" t="s">
        <v>110</v>
      </c>
      <c r="AT130" s="156" t="s">
        <v>74</v>
      </c>
      <c r="AU130" s="156" t="s">
        <v>83</v>
      </c>
      <c r="AY130" s="155" t="s">
        <v>141</v>
      </c>
      <c r="BK130" s="157">
        <f>SUM(BK131:BK132)</f>
        <v>0</v>
      </c>
    </row>
    <row r="131" spans="2:65" s="1" customFormat="1" ht="22.5" customHeight="1">
      <c r="B131" s="130"/>
      <c r="C131" s="159" t="s">
        <v>83</v>
      </c>
      <c r="D131" s="159" t="s">
        <v>143</v>
      </c>
      <c r="E131" s="160" t="s">
        <v>295</v>
      </c>
      <c r="F131" s="246" t="s">
        <v>296</v>
      </c>
      <c r="G131" s="246"/>
      <c r="H131" s="246"/>
      <c r="I131" s="246"/>
      <c r="J131" s="161" t="s">
        <v>167</v>
      </c>
      <c r="K131" s="162">
        <v>1</v>
      </c>
      <c r="L131" s="247">
        <v>0</v>
      </c>
      <c r="M131" s="247"/>
      <c r="N131" s="248">
        <f>ROUND(L131*K131,2)</f>
        <v>0</v>
      </c>
      <c r="O131" s="248"/>
      <c r="P131" s="248"/>
      <c r="Q131" s="248"/>
      <c r="R131" s="133"/>
      <c r="T131" s="163" t="s">
        <v>5</v>
      </c>
      <c r="U131" s="42" t="s">
        <v>40</v>
      </c>
      <c r="V131" s="34"/>
      <c r="W131" s="164">
        <f>V131*K131</f>
        <v>0</v>
      </c>
      <c r="X131" s="164">
        <v>3.5400000000000002E-3</v>
      </c>
      <c r="Y131" s="164">
        <f>X131*K131</f>
        <v>3.5400000000000002E-3</v>
      </c>
      <c r="Z131" s="164">
        <v>0</v>
      </c>
      <c r="AA131" s="165">
        <f>Z131*K131</f>
        <v>0</v>
      </c>
      <c r="AR131" s="17" t="s">
        <v>147</v>
      </c>
      <c r="AT131" s="17" t="s">
        <v>143</v>
      </c>
      <c r="AU131" s="17" t="s">
        <v>110</v>
      </c>
      <c r="AY131" s="17" t="s">
        <v>141</v>
      </c>
      <c r="BE131" s="104">
        <f>IF(U131="základní",N131,0)</f>
        <v>0</v>
      </c>
      <c r="BF131" s="104">
        <f>IF(U131="snížená",N131,0)</f>
        <v>0</v>
      </c>
      <c r="BG131" s="104">
        <f>IF(U131="zákl. přenesená",N131,0)</f>
        <v>0</v>
      </c>
      <c r="BH131" s="104">
        <f>IF(U131="sníž. přenesená",N131,0)</f>
        <v>0</v>
      </c>
      <c r="BI131" s="104">
        <f>IF(U131="nulová",N131,0)</f>
        <v>0</v>
      </c>
      <c r="BJ131" s="17" t="s">
        <v>83</v>
      </c>
      <c r="BK131" s="104">
        <f>ROUND(L131*K131,2)</f>
        <v>0</v>
      </c>
      <c r="BL131" s="17" t="s">
        <v>147</v>
      </c>
      <c r="BM131" s="17" t="s">
        <v>297</v>
      </c>
    </row>
    <row r="132" spans="2:65" s="1" customFormat="1" ht="31.5" customHeight="1">
      <c r="B132" s="130"/>
      <c r="C132" s="159" t="s">
        <v>110</v>
      </c>
      <c r="D132" s="159" t="s">
        <v>143</v>
      </c>
      <c r="E132" s="160" t="s">
        <v>174</v>
      </c>
      <c r="F132" s="246" t="s">
        <v>175</v>
      </c>
      <c r="G132" s="246"/>
      <c r="H132" s="246"/>
      <c r="I132" s="246"/>
      <c r="J132" s="161" t="s">
        <v>162</v>
      </c>
      <c r="K132" s="162">
        <v>4.0000000000000001E-3</v>
      </c>
      <c r="L132" s="247">
        <v>0</v>
      </c>
      <c r="M132" s="247"/>
      <c r="N132" s="248">
        <f>ROUND(L132*K132,2)</f>
        <v>0</v>
      </c>
      <c r="O132" s="248"/>
      <c r="P132" s="248"/>
      <c r="Q132" s="248"/>
      <c r="R132" s="133"/>
      <c r="T132" s="163" t="s">
        <v>5</v>
      </c>
      <c r="U132" s="42" t="s">
        <v>40</v>
      </c>
      <c r="V132" s="34"/>
      <c r="W132" s="164">
        <f>V132*K132</f>
        <v>0</v>
      </c>
      <c r="X132" s="164">
        <v>0</v>
      </c>
      <c r="Y132" s="164">
        <f>X132*K132</f>
        <v>0</v>
      </c>
      <c r="Z132" s="164">
        <v>0</v>
      </c>
      <c r="AA132" s="165">
        <f>Z132*K132</f>
        <v>0</v>
      </c>
      <c r="AR132" s="17" t="s">
        <v>147</v>
      </c>
      <c r="AT132" s="17" t="s">
        <v>143</v>
      </c>
      <c r="AU132" s="17" t="s">
        <v>110</v>
      </c>
      <c r="AY132" s="17" t="s">
        <v>141</v>
      </c>
      <c r="BE132" s="104">
        <f>IF(U132="základní",N132,0)</f>
        <v>0</v>
      </c>
      <c r="BF132" s="104">
        <f>IF(U132="snížená",N132,0)</f>
        <v>0</v>
      </c>
      <c r="BG132" s="104">
        <f>IF(U132="zákl. přenesená",N132,0)</f>
        <v>0</v>
      </c>
      <c r="BH132" s="104">
        <f>IF(U132="sníž. přenesená",N132,0)</f>
        <v>0</v>
      </c>
      <c r="BI132" s="104">
        <f>IF(U132="nulová",N132,0)</f>
        <v>0</v>
      </c>
      <c r="BJ132" s="17" t="s">
        <v>83</v>
      </c>
      <c r="BK132" s="104">
        <f>ROUND(L132*K132,2)</f>
        <v>0</v>
      </c>
      <c r="BL132" s="17" t="s">
        <v>147</v>
      </c>
      <c r="BM132" s="17" t="s">
        <v>176</v>
      </c>
    </row>
    <row r="133" spans="2:65" s="9" customFormat="1" ht="29.85" customHeight="1">
      <c r="B133" s="148"/>
      <c r="C133" s="149"/>
      <c r="D133" s="158" t="s">
        <v>123</v>
      </c>
      <c r="E133" s="158"/>
      <c r="F133" s="158"/>
      <c r="G133" s="158"/>
      <c r="H133" s="158"/>
      <c r="I133" s="158"/>
      <c r="J133" s="158"/>
      <c r="K133" s="158"/>
      <c r="L133" s="158"/>
      <c r="M133" s="158"/>
      <c r="N133" s="252">
        <f>BK133</f>
        <v>0</v>
      </c>
      <c r="O133" s="253"/>
      <c r="P133" s="253"/>
      <c r="Q133" s="253"/>
      <c r="R133" s="151"/>
      <c r="T133" s="152"/>
      <c r="U133" s="149"/>
      <c r="V133" s="149"/>
      <c r="W133" s="153">
        <f>SUM(W134:W139)</f>
        <v>0</v>
      </c>
      <c r="X133" s="149"/>
      <c r="Y133" s="153">
        <f>SUM(Y134:Y139)</f>
        <v>8.7240000000000012E-2</v>
      </c>
      <c r="Z133" s="149"/>
      <c r="AA133" s="154">
        <f>SUM(AA134:AA139)</f>
        <v>0</v>
      </c>
      <c r="AR133" s="155" t="s">
        <v>110</v>
      </c>
      <c r="AT133" s="156" t="s">
        <v>74</v>
      </c>
      <c r="AU133" s="156" t="s">
        <v>83</v>
      </c>
      <c r="AY133" s="155" t="s">
        <v>141</v>
      </c>
      <c r="BK133" s="157">
        <f>SUM(BK134:BK139)</f>
        <v>0</v>
      </c>
    </row>
    <row r="134" spans="2:65" s="1" customFormat="1" ht="31.5" customHeight="1">
      <c r="B134" s="130"/>
      <c r="C134" s="159" t="s">
        <v>299</v>
      </c>
      <c r="D134" s="159" t="s">
        <v>143</v>
      </c>
      <c r="E134" s="160" t="s">
        <v>300</v>
      </c>
      <c r="F134" s="246" t="s">
        <v>301</v>
      </c>
      <c r="G134" s="246"/>
      <c r="H134" s="246"/>
      <c r="I134" s="246"/>
      <c r="J134" s="161" t="s">
        <v>146</v>
      </c>
      <c r="K134" s="162">
        <v>1</v>
      </c>
      <c r="L134" s="247">
        <v>0</v>
      </c>
      <c r="M134" s="247"/>
      <c r="N134" s="248">
        <f t="shared" ref="N134:N139" si="0">ROUND(L134*K134,2)</f>
        <v>0</v>
      </c>
      <c r="O134" s="248"/>
      <c r="P134" s="248"/>
      <c r="Q134" s="248"/>
      <c r="R134" s="133"/>
      <c r="T134" s="163" t="s">
        <v>5</v>
      </c>
      <c r="U134" s="42" t="s">
        <v>40</v>
      </c>
      <c r="V134" s="34"/>
      <c r="W134" s="164">
        <f t="shared" ref="W134:W139" si="1">V134*K134</f>
        <v>0</v>
      </c>
      <c r="X134" s="164">
        <v>4.28E-3</v>
      </c>
      <c r="Y134" s="164">
        <f t="shared" ref="Y134:Y139" si="2">X134*K134</f>
        <v>4.28E-3</v>
      </c>
      <c r="Z134" s="164">
        <v>0</v>
      </c>
      <c r="AA134" s="165">
        <f t="shared" ref="AA134:AA139" si="3">Z134*K134</f>
        <v>0</v>
      </c>
      <c r="AR134" s="17" t="s">
        <v>147</v>
      </c>
      <c r="AT134" s="17" t="s">
        <v>143</v>
      </c>
      <c r="AU134" s="17" t="s">
        <v>110</v>
      </c>
      <c r="AY134" s="17" t="s">
        <v>141</v>
      </c>
      <c r="BE134" s="104">
        <f t="shared" ref="BE134:BE139" si="4">IF(U134="základní",N134,0)</f>
        <v>0</v>
      </c>
      <c r="BF134" s="104">
        <f t="shared" ref="BF134:BF139" si="5">IF(U134="snížená",N134,0)</f>
        <v>0</v>
      </c>
      <c r="BG134" s="104">
        <f t="shared" ref="BG134:BG139" si="6">IF(U134="zákl. přenesená",N134,0)</f>
        <v>0</v>
      </c>
      <c r="BH134" s="104">
        <f t="shared" ref="BH134:BH139" si="7">IF(U134="sníž. přenesená",N134,0)</f>
        <v>0</v>
      </c>
      <c r="BI134" s="104">
        <f t="shared" ref="BI134:BI139" si="8">IF(U134="nulová",N134,0)</f>
        <v>0</v>
      </c>
      <c r="BJ134" s="17" t="s">
        <v>83</v>
      </c>
      <c r="BK134" s="104">
        <f t="shared" ref="BK134:BK139" si="9">ROUND(L134*K134,2)</f>
        <v>0</v>
      </c>
      <c r="BL134" s="17" t="s">
        <v>147</v>
      </c>
      <c r="BM134" s="17" t="s">
        <v>302</v>
      </c>
    </row>
    <row r="135" spans="2:65" s="1" customFormat="1" ht="31.5" customHeight="1">
      <c r="B135" s="130"/>
      <c r="C135" s="159" t="s">
        <v>303</v>
      </c>
      <c r="D135" s="159" t="s">
        <v>143</v>
      </c>
      <c r="E135" s="160" t="s">
        <v>304</v>
      </c>
      <c r="F135" s="246" t="s">
        <v>305</v>
      </c>
      <c r="G135" s="246"/>
      <c r="H135" s="246"/>
      <c r="I135" s="246"/>
      <c r="J135" s="161" t="s">
        <v>146</v>
      </c>
      <c r="K135" s="162">
        <v>8</v>
      </c>
      <c r="L135" s="247">
        <v>0</v>
      </c>
      <c r="M135" s="247"/>
      <c r="N135" s="248">
        <f t="shared" si="0"/>
        <v>0</v>
      </c>
      <c r="O135" s="248"/>
      <c r="P135" s="248"/>
      <c r="Q135" s="248"/>
      <c r="R135" s="133"/>
      <c r="T135" s="163" t="s">
        <v>5</v>
      </c>
      <c r="U135" s="42" t="s">
        <v>40</v>
      </c>
      <c r="V135" s="34"/>
      <c r="W135" s="164">
        <f t="shared" si="1"/>
        <v>0</v>
      </c>
      <c r="X135" s="164">
        <v>1.0370000000000001E-2</v>
      </c>
      <c r="Y135" s="164">
        <f t="shared" si="2"/>
        <v>8.2960000000000006E-2</v>
      </c>
      <c r="Z135" s="164">
        <v>0</v>
      </c>
      <c r="AA135" s="165">
        <f t="shared" si="3"/>
        <v>0</v>
      </c>
      <c r="AR135" s="17" t="s">
        <v>147</v>
      </c>
      <c r="AT135" s="17" t="s">
        <v>143</v>
      </c>
      <c r="AU135" s="17" t="s">
        <v>110</v>
      </c>
      <c r="AY135" s="17" t="s">
        <v>141</v>
      </c>
      <c r="BE135" s="104">
        <f t="shared" si="4"/>
        <v>0</v>
      </c>
      <c r="BF135" s="104">
        <f t="shared" si="5"/>
        <v>0</v>
      </c>
      <c r="BG135" s="104">
        <f t="shared" si="6"/>
        <v>0</v>
      </c>
      <c r="BH135" s="104">
        <f t="shared" si="7"/>
        <v>0</v>
      </c>
      <c r="BI135" s="104">
        <f t="shared" si="8"/>
        <v>0</v>
      </c>
      <c r="BJ135" s="17" t="s">
        <v>83</v>
      </c>
      <c r="BK135" s="104">
        <f t="shared" si="9"/>
        <v>0</v>
      </c>
      <c r="BL135" s="17" t="s">
        <v>147</v>
      </c>
      <c r="BM135" s="17" t="s">
        <v>306</v>
      </c>
    </row>
    <row r="136" spans="2:65" s="1" customFormat="1" ht="44.25" customHeight="1">
      <c r="B136" s="130"/>
      <c r="C136" s="159" t="s">
        <v>307</v>
      </c>
      <c r="D136" s="159" t="s">
        <v>143</v>
      </c>
      <c r="E136" s="160" t="s">
        <v>308</v>
      </c>
      <c r="F136" s="246" t="s">
        <v>309</v>
      </c>
      <c r="G136" s="246"/>
      <c r="H136" s="246"/>
      <c r="I136" s="246"/>
      <c r="J136" s="161" t="s">
        <v>184</v>
      </c>
      <c r="K136" s="162">
        <v>4</v>
      </c>
      <c r="L136" s="247">
        <v>0</v>
      </c>
      <c r="M136" s="247"/>
      <c r="N136" s="248">
        <f t="shared" si="0"/>
        <v>0</v>
      </c>
      <c r="O136" s="248"/>
      <c r="P136" s="248"/>
      <c r="Q136" s="248"/>
      <c r="R136" s="133"/>
      <c r="T136" s="163" t="s">
        <v>5</v>
      </c>
      <c r="U136" s="42" t="s">
        <v>40</v>
      </c>
      <c r="V136" s="34"/>
      <c r="W136" s="164">
        <f t="shared" si="1"/>
        <v>0</v>
      </c>
      <c r="X136" s="164">
        <v>0</v>
      </c>
      <c r="Y136" s="164">
        <f t="shared" si="2"/>
        <v>0</v>
      </c>
      <c r="Z136" s="164">
        <v>0</v>
      </c>
      <c r="AA136" s="165">
        <f t="shared" si="3"/>
        <v>0</v>
      </c>
      <c r="AR136" s="17" t="s">
        <v>147</v>
      </c>
      <c r="AT136" s="17" t="s">
        <v>143</v>
      </c>
      <c r="AU136" s="17" t="s">
        <v>110</v>
      </c>
      <c r="AY136" s="17" t="s">
        <v>141</v>
      </c>
      <c r="BE136" s="104">
        <f t="shared" si="4"/>
        <v>0</v>
      </c>
      <c r="BF136" s="104">
        <f t="shared" si="5"/>
        <v>0</v>
      </c>
      <c r="BG136" s="104">
        <f t="shared" si="6"/>
        <v>0</v>
      </c>
      <c r="BH136" s="104">
        <f t="shared" si="7"/>
        <v>0</v>
      </c>
      <c r="BI136" s="104">
        <f t="shared" si="8"/>
        <v>0</v>
      </c>
      <c r="BJ136" s="17" t="s">
        <v>83</v>
      </c>
      <c r="BK136" s="104">
        <f t="shared" si="9"/>
        <v>0</v>
      </c>
      <c r="BL136" s="17" t="s">
        <v>147</v>
      </c>
      <c r="BM136" s="17" t="s">
        <v>310</v>
      </c>
    </row>
    <row r="137" spans="2:65" s="1" customFormat="1" ht="31.5" customHeight="1">
      <c r="B137" s="130"/>
      <c r="C137" s="159" t="s">
        <v>194</v>
      </c>
      <c r="D137" s="159" t="s">
        <v>143</v>
      </c>
      <c r="E137" s="160" t="s">
        <v>195</v>
      </c>
      <c r="F137" s="246" t="s">
        <v>196</v>
      </c>
      <c r="G137" s="246"/>
      <c r="H137" s="246"/>
      <c r="I137" s="246"/>
      <c r="J137" s="161" t="s">
        <v>146</v>
      </c>
      <c r="K137" s="162">
        <v>1</v>
      </c>
      <c r="L137" s="247">
        <v>0</v>
      </c>
      <c r="M137" s="247"/>
      <c r="N137" s="248">
        <f t="shared" si="0"/>
        <v>0</v>
      </c>
      <c r="O137" s="248"/>
      <c r="P137" s="248"/>
      <c r="Q137" s="248"/>
      <c r="R137" s="133"/>
      <c r="T137" s="163" t="s">
        <v>5</v>
      </c>
      <c r="U137" s="42" t="s">
        <v>40</v>
      </c>
      <c r="V137" s="34"/>
      <c r="W137" s="164">
        <f t="shared" si="1"/>
        <v>0</v>
      </c>
      <c r="X137" s="164">
        <v>0</v>
      </c>
      <c r="Y137" s="164">
        <f t="shared" si="2"/>
        <v>0</v>
      </c>
      <c r="Z137" s="164">
        <v>0</v>
      </c>
      <c r="AA137" s="165">
        <f t="shared" si="3"/>
        <v>0</v>
      </c>
      <c r="AR137" s="17" t="s">
        <v>147</v>
      </c>
      <c r="AT137" s="17" t="s">
        <v>143</v>
      </c>
      <c r="AU137" s="17" t="s">
        <v>110</v>
      </c>
      <c r="AY137" s="17" t="s">
        <v>141</v>
      </c>
      <c r="BE137" s="104">
        <f t="shared" si="4"/>
        <v>0</v>
      </c>
      <c r="BF137" s="104">
        <f t="shared" si="5"/>
        <v>0</v>
      </c>
      <c r="BG137" s="104">
        <f t="shared" si="6"/>
        <v>0</v>
      </c>
      <c r="BH137" s="104">
        <f t="shared" si="7"/>
        <v>0</v>
      </c>
      <c r="BI137" s="104">
        <f t="shared" si="8"/>
        <v>0</v>
      </c>
      <c r="BJ137" s="17" t="s">
        <v>83</v>
      </c>
      <c r="BK137" s="104">
        <f t="shared" si="9"/>
        <v>0</v>
      </c>
      <c r="BL137" s="17" t="s">
        <v>147</v>
      </c>
      <c r="BM137" s="17" t="s">
        <v>197</v>
      </c>
    </row>
    <row r="138" spans="2:65" s="1" customFormat="1" ht="31.5" customHeight="1">
      <c r="B138" s="130"/>
      <c r="C138" s="159" t="s">
        <v>311</v>
      </c>
      <c r="D138" s="159" t="s">
        <v>143</v>
      </c>
      <c r="E138" s="160" t="s">
        <v>312</v>
      </c>
      <c r="F138" s="246" t="s">
        <v>313</v>
      </c>
      <c r="G138" s="246"/>
      <c r="H138" s="246"/>
      <c r="I138" s="246"/>
      <c r="J138" s="161" t="s">
        <v>146</v>
      </c>
      <c r="K138" s="162">
        <v>8</v>
      </c>
      <c r="L138" s="247">
        <v>0</v>
      </c>
      <c r="M138" s="247"/>
      <c r="N138" s="248">
        <f t="shared" si="0"/>
        <v>0</v>
      </c>
      <c r="O138" s="248"/>
      <c r="P138" s="248"/>
      <c r="Q138" s="248"/>
      <c r="R138" s="133"/>
      <c r="T138" s="163" t="s">
        <v>5</v>
      </c>
      <c r="U138" s="42" t="s">
        <v>40</v>
      </c>
      <c r="V138" s="34"/>
      <c r="W138" s="164">
        <f t="shared" si="1"/>
        <v>0</v>
      </c>
      <c r="X138" s="164">
        <v>0</v>
      </c>
      <c r="Y138" s="164">
        <f t="shared" si="2"/>
        <v>0</v>
      </c>
      <c r="Z138" s="164">
        <v>0</v>
      </c>
      <c r="AA138" s="165">
        <f t="shared" si="3"/>
        <v>0</v>
      </c>
      <c r="AR138" s="17" t="s">
        <v>147</v>
      </c>
      <c r="AT138" s="17" t="s">
        <v>143</v>
      </c>
      <c r="AU138" s="17" t="s">
        <v>110</v>
      </c>
      <c r="AY138" s="17" t="s">
        <v>141</v>
      </c>
      <c r="BE138" s="104">
        <f t="shared" si="4"/>
        <v>0</v>
      </c>
      <c r="BF138" s="104">
        <f t="shared" si="5"/>
        <v>0</v>
      </c>
      <c r="BG138" s="104">
        <f t="shared" si="6"/>
        <v>0</v>
      </c>
      <c r="BH138" s="104">
        <f t="shared" si="7"/>
        <v>0</v>
      </c>
      <c r="BI138" s="104">
        <f t="shared" si="8"/>
        <v>0</v>
      </c>
      <c r="BJ138" s="17" t="s">
        <v>83</v>
      </c>
      <c r="BK138" s="104">
        <f t="shared" si="9"/>
        <v>0</v>
      </c>
      <c r="BL138" s="17" t="s">
        <v>147</v>
      </c>
      <c r="BM138" s="17" t="s">
        <v>314</v>
      </c>
    </row>
    <row r="139" spans="2:65" s="1" customFormat="1" ht="31.5" customHeight="1">
      <c r="B139" s="130"/>
      <c r="C139" s="159" t="s">
        <v>318</v>
      </c>
      <c r="D139" s="159" t="s">
        <v>143</v>
      </c>
      <c r="E139" s="160" t="s">
        <v>206</v>
      </c>
      <c r="F139" s="246" t="s">
        <v>207</v>
      </c>
      <c r="G139" s="246"/>
      <c r="H139" s="246"/>
      <c r="I139" s="246"/>
      <c r="J139" s="161" t="s">
        <v>162</v>
      </c>
      <c r="K139" s="162">
        <v>8.6999999999999994E-2</v>
      </c>
      <c r="L139" s="247">
        <v>0</v>
      </c>
      <c r="M139" s="247"/>
      <c r="N139" s="248">
        <f t="shared" si="0"/>
        <v>0</v>
      </c>
      <c r="O139" s="248"/>
      <c r="P139" s="248"/>
      <c r="Q139" s="248"/>
      <c r="R139" s="133"/>
      <c r="T139" s="163" t="s">
        <v>5</v>
      </c>
      <c r="U139" s="42" t="s">
        <v>40</v>
      </c>
      <c r="V139" s="34"/>
      <c r="W139" s="164">
        <f t="shared" si="1"/>
        <v>0</v>
      </c>
      <c r="X139" s="164">
        <v>0</v>
      </c>
      <c r="Y139" s="164">
        <f t="shared" si="2"/>
        <v>0</v>
      </c>
      <c r="Z139" s="164">
        <v>0</v>
      </c>
      <c r="AA139" s="165">
        <f t="shared" si="3"/>
        <v>0</v>
      </c>
      <c r="AR139" s="17" t="s">
        <v>147</v>
      </c>
      <c r="AT139" s="17" t="s">
        <v>143</v>
      </c>
      <c r="AU139" s="17" t="s">
        <v>110</v>
      </c>
      <c r="AY139" s="17" t="s">
        <v>141</v>
      </c>
      <c r="BE139" s="104">
        <f t="shared" si="4"/>
        <v>0</v>
      </c>
      <c r="BF139" s="104">
        <f t="shared" si="5"/>
        <v>0</v>
      </c>
      <c r="BG139" s="104">
        <f t="shared" si="6"/>
        <v>0</v>
      </c>
      <c r="BH139" s="104">
        <f t="shared" si="7"/>
        <v>0</v>
      </c>
      <c r="BI139" s="104">
        <f t="shared" si="8"/>
        <v>0</v>
      </c>
      <c r="BJ139" s="17" t="s">
        <v>83</v>
      </c>
      <c r="BK139" s="104">
        <f t="shared" si="9"/>
        <v>0</v>
      </c>
      <c r="BL139" s="17" t="s">
        <v>147</v>
      </c>
      <c r="BM139" s="17" t="s">
        <v>319</v>
      </c>
    </row>
    <row r="140" spans="2:65" s="9" customFormat="1" ht="29.85" customHeight="1">
      <c r="B140" s="148"/>
      <c r="C140" s="149"/>
      <c r="D140" s="158" t="s">
        <v>124</v>
      </c>
      <c r="E140" s="158"/>
      <c r="F140" s="158"/>
      <c r="G140" s="158"/>
      <c r="H140" s="158"/>
      <c r="I140" s="158"/>
      <c r="J140" s="158"/>
      <c r="K140" s="158"/>
      <c r="L140" s="158"/>
      <c r="M140" s="158"/>
      <c r="N140" s="252">
        <f>BK140</f>
        <v>0</v>
      </c>
      <c r="O140" s="253"/>
      <c r="P140" s="253"/>
      <c r="Q140" s="253"/>
      <c r="R140" s="151"/>
      <c r="T140" s="152"/>
      <c r="U140" s="149"/>
      <c r="V140" s="149"/>
      <c r="W140" s="153">
        <f>SUM(W141:W157)</f>
        <v>0</v>
      </c>
      <c r="X140" s="149"/>
      <c r="Y140" s="153">
        <f>SUM(Y141:Y157)</f>
        <v>8.5589999999999999E-2</v>
      </c>
      <c r="Z140" s="149"/>
      <c r="AA140" s="154">
        <f>SUM(AA141:AA157)</f>
        <v>0</v>
      </c>
      <c r="AR140" s="155" t="s">
        <v>110</v>
      </c>
      <c r="AT140" s="156" t="s">
        <v>74</v>
      </c>
      <c r="AU140" s="156" t="s">
        <v>83</v>
      </c>
      <c r="AY140" s="155" t="s">
        <v>141</v>
      </c>
      <c r="BK140" s="157">
        <f>SUM(BK141:BK157)</f>
        <v>0</v>
      </c>
    </row>
    <row r="141" spans="2:65" s="1" customFormat="1" ht="31.5" customHeight="1">
      <c r="B141" s="130"/>
      <c r="C141" s="159" t="s">
        <v>147</v>
      </c>
      <c r="D141" s="159" t="s">
        <v>143</v>
      </c>
      <c r="E141" s="160" t="s">
        <v>320</v>
      </c>
      <c r="F141" s="246" t="s">
        <v>321</v>
      </c>
      <c r="G141" s="246"/>
      <c r="H141" s="246"/>
      <c r="I141" s="246"/>
      <c r="J141" s="161" t="s">
        <v>167</v>
      </c>
      <c r="K141" s="162">
        <v>1</v>
      </c>
      <c r="L141" s="247">
        <v>0</v>
      </c>
      <c r="M141" s="247"/>
      <c r="N141" s="248">
        <f t="shared" ref="N141:N157" si="10">ROUND(L141*K141,2)</f>
        <v>0</v>
      </c>
      <c r="O141" s="248"/>
      <c r="P141" s="248"/>
      <c r="Q141" s="248"/>
      <c r="R141" s="133"/>
      <c r="T141" s="163" t="s">
        <v>5</v>
      </c>
      <c r="U141" s="42" t="s">
        <v>40</v>
      </c>
      <c r="V141" s="34"/>
      <c r="W141" s="164">
        <f t="shared" ref="W141:W157" si="11">V141*K141</f>
        <v>0</v>
      </c>
      <c r="X141" s="164">
        <v>1.9290000000000002E-2</v>
      </c>
      <c r="Y141" s="164">
        <f t="shared" ref="Y141:Y157" si="12">X141*K141</f>
        <v>1.9290000000000002E-2</v>
      </c>
      <c r="Z141" s="164">
        <v>0</v>
      </c>
      <c r="AA141" s="165">
        <f t="shared" ref="AA141:AA157" si="13">Z141*K141</f>
        <v>0</v>
      </c>
      <c r="AR141" s="17" t="s">
        <v>147</v>
      </c>
      <c r="AT141" s="17" t="s">
        <v>143</v>
      </c>
      <c r="AU141" s="17" t="s">
        <v>110</v>
      </c>
      <c r="AY141" s="17" t="s">
        <v>141</v>
      </c>
      <c r="BE141" s="104">
        <f t="shared" ref="BE141:BE157" si="14">IF(U141="základní",N141,0)</f>
        <v>0</v>
      </c>
      <c r="BF141" s="104">
        <f t="shared" ref="BF141:BF157" si="15">IF(U141="snížená",N141,0)</f>
        <v>0</v>
      </c>
      <c r="BG141" s="104">
        <f t="shared" ref="BG141:BG157" si="16">IF(U141="zákl. přenesená",N141,0)</f>
        <v>0</v>
      </c>
      <c r="BH141" s="104">
        <f t="shared" ref="BH141:BH157" si="17">IF(U141="sníž. přenesená",N141,0)</f>
        <v>0</v>
      </c>
      <c r="BI141" s="104">
        <f t="shared" ref="BI141:BI157" si="18">IF(U141="nulová",N141,0)</f>
        <v>0</v>
      </c>
      <c r="BJ141" s="17" t="s">
        <v>83</v>
      </c>
      <c r="BK141" s="104">
        <f t="shared" ref="BK141:BK157" si="19">ROUND(L141*K141,2)</f>
        <v>0</v>
      </c>
      <c r="BL141" s="17" t="s">
        <v>147</v>
      </c>
      <c r="BM141" s="17" t="s">
        <v>322</v>
      </c>
    </row>
    <row r="142" spans="2:65" s="1" customFormat="1" ht="22.5" customHeight="1">
      <c r="B142" s="130"/>
      <c r="C142" s="166" t="s">
        <v>323</v>
      </c>
      <c r="D142" s="166" t="s">
        <v>150</v>
      </c>
      <c r="E142" s="167" t="s">
        <v>324</v>
      </c>
      <c r="F142" s="249" t="s">
        <v>325</v>
      </c>
      <c r="G142" s="249"/>
      <c r="H142" s="249"/>
      <c r="I142" s="249"/>
      <c r="J142" s="168" t="s">
        <v>172</v>
      </c>
      <c r="K142" s="169">
        <v>1</v>
      </c>
      <c r="L142" s="250">
        <v>0</v>
      </c>
      <c r="M142" s="250"/>
      <c r="N142" s="251">
        <f t="shared" si="10"/>
        <v>0</v>
      </c>
      <c r="O142" s="248"/>
      <c r="P142" s="248"/>
      <c r="Q142" s="248"/>
      <c r="R142" s="133"/>
      <c r="T142" s="163" t="s">
        <v>5</v>
      </c>
      <c r="U142" s="42" t="s">
        <v>40</v>
      </c>
      <c r="V142" s="34"/>
      <c r="W142" s="164">
        <f t="shared" si="11"/>
        <v>0</v>
      </c>
      <c r="X142" s="164">
        <v>2E-3</v>
      </c>
      <c r="Y142" s="164">
        <f t="shared" si="12"/>
        <v>2E-3</v>
      </c>
      <c r="Z142" s="164">
        <v>0</v>
      </c>
      <c r="AA142" s="165">
        <f t="shared" si="13"/>
        <v>0</v>
      </c>
      <c r="AR142" s="17" t="s">
        <v>153</v>
      </c>
      <c r="AT142" s="17" t="s">
        <v>150</v>
      </c>
      <c r="AU142" s="17" t="s">
        <v>110</v>
      </c>
      <c r="AY142" s="17" t="s">
        <v>141</v>
      </c>
      <c r="BE142" s="104">
        <f t="shared" si="14"/>
        <v>0</v>
      </c>
      <c r="BF142" s="104">
        <f t="shared" si="15"/>
        <v>0</v>
      </c>
      <c r="BG142" s="104">
        <f t="shared" si="16"/>
        <v>0</v>
      </c>
      <c r="BH142" s="104">
        <f t="shared" si="17"/>
        <v>0</v>
      </c>
      <c r="BI142" s="104">
        <f t="shared" si="18"/>
        <v>0</v>
      </c>
      <c r="BJ142" s="17" t="s">
        <v>83</v>
      </c>
      <c r="BK142" s="104">
        <f t="shared" si="19"/>
        <v>0</v>
      </c>
      <c r="BL142" s="17" t="s">
        <v>147</v>
      </c>
      <c r="BM142" s="17" t="s">
        <v>326</v>
      </c>
    </row>
    <row r="143" spans="2:65" s="1" customFormat="1" ht="22.5" customHeight="1">
      <c r="B143" s="130"/>
      <c r="C143" s="159" t="s">
        <v>327</v>
      </c>
      <c r="D143" s="159" t="s">
        <v>143</v>
      </c>
      <c r="E143" s="160" t="s">
        <v>328</v>
      </c>
      <c r="F143" s="246" t="s">
        <v>329</v>
      </c>
      <c r="G143" s="246"/>
      <c r="H143" s="246"/>
      <c r="I143" s="246"/>
      <c r="J143" s="161" t="s">
        <v>167</v>
      </c>
      <c r="K143" s="162">
        <v>2</v>
      </c>
      <c r="L143" s="247">
        <v>0</v>
      </c>
      <c r="M143" s="247"/>
      <c r="N143" s="248">
        <f t="shared" si="10"/>
        <v>0</v>
      </c>
      <c r="O143" s="248"/>
      <c r="P143" s="248"/>
      <c r="Q143" s="248"/>
      <c r="R143" s="133"/>
      <c r="T143" s="163" t="s">
        <v>5</v>
      </c>
      <c r="U143" s="42" t="s">
        <v>40</v>
      </c>
      <c r="V143" s="34"/>
      <c r="W143" s="164">
        <f t="shared" si="11"/>
        <v>0</v>
      </c>
      <c r="X143" s="164">
        <v>1.6160000000000001E-2</v>
      </c>
      <c r="Y143" s="164">
        <f t="shared" si="12"/>
        <v>3.2320000000000002E-2</v>
      </c>
      <c r="Z143" s="164">
        <v>0</v>
      </c>
      <c r="AA143" s="165">
        <f t="shared" si="13"/>
        <v>0</v>
      </c>
      <c r="AR143" s="17" t="s">
        <v>147</v>
      </c>
      <c r="AT143" s="17" t="s">
        <v>143</v>
      </c>
      <c r="AU143" s="17" t="s">
        <v>110</v>
      </c>
      <c r="AY143" s="17" t="s">
        <v>141</v>
      </c>
      <c r="BE143" s="104">
        <f t="shared" si="14"/>
        <v>0</v>
      </c>
      <c r="BF143" s="104">
        <f t="shared" si="15"/>
        <v>0</v>
      </c>
      <c r="BG143" s="104">
        <f t="shared" si="16"/>
        <v>0</v>
      </c>
      <c r="BH143" s="104">
        <f t="shared" si="17"/>
        <v>0</v>
      </c>
      <c r="BI143" s="104">
        <f t="shared" si="18"/>
        <v>0</v>
      </c>
      <c r="BJ143" s="17" t="s">
        <v>83</v>
      </c>
      <c r="BK143" s="104">
        <f t="shared" si="19"/>
        <v>0</v>
      </c>
      <c r="BL143" s="17" t="s">
        <v>147</v>
      </c>
      <c r="BM143" s="17" t="s">
        <v>330</v>
      </c>
    </row>
    <row r="144" spans="2:65" s="1" customFormat="1" ht="31.5" customHeight="1">
      <c r="B144" s="130"/>
      <c r="C144" s="159" t="s">
        <v>209</v>
      </c>
      <c r="D144" s="159" t="s">
        <v>143</v>
      </c>
      <c r="E144" s="160" t="s">
        <v>210</v>
      </c>
      <c r="F144" s="246" t="s">
        <v>211</v>
      </c>
      <c r="G144" s="246"/>
      <c r="H144" s="246"/>
      <c r="I144" s="246"/>
      <c r="J144" s="161" t="s">
        <v>184</v>
      </c>
      <c r="K144" s="162">
        <v>2</v>
      </c>
      <c r="L144" s="247">
        <v>0</v>
      </c>
      <c r="M144" s="247"/>
      <c r="N144" s="248">
        <f t="shared" si="10"/>
        <v>0</v>
      </c>
      <c r="O144" s="248"/>
      <c r="P144" s="248"/>
      <c r="Q144" s="248"/>
      <c r="R144" s="133"/>
      <c r="T144" s="163" t="s">
        <v>5</v>
      </c>
      <c r="U144" s="42" t="s">
        <v>40</v>
      </c>
      <c r="V144" s="34"/>
      <c r="W144" s="164">
        <f t="shared" si="11"/>
        <v>0</v>
      </c>
      <c r="X144" s="164">
        <v>3.0000000000000001E-5</v>
      </c>
      <c r="Y144" s="164">
        <f t="shared" si="12"/>
        <v>6.0000000000000002E-5</v>
      </c>
      <c r="Z144" s="164">
        <v>0</v>
      </c>
      <c r="AA144" s="165">
        <f t="shared" si="13"/>
        <v>0</v>
      </c>
      <c r="AR144" s="17" t="s">
        <v>147</v>
      </c>
      <c r="AT144" s="17" t="s">
        <v>143</v>
      </c>
      <c r="AU144" s="17" t="s">
        <v>110</v>
      </c>
      <c r="AY144" s="17" t="s">
        <v>141</v>
      </c>
      <c r="BE144" s="104">
        <f t="shared" si="14"/>
        <v>0</v>
      </c>
      <c r="BF144" s="104">
        <f t="shared" si="15"/>
        <v>0</v>
      </c>
      <c r="BG144" s="104">
        <f t="shared" si="16"/>
        <v>0</v>
      </c>
      <c r="BH144" s="104">
        <f t="shared" si="17"/>
        <v>0</v>
      </c>
      <c r="BI144" s="104">
        <f t="shared" si="18"/>
        <v>0</v>
      </c>
      <c r="BJ144" s="17" t="s">
        <v>83</v>
      </c>
      <c r="BK144" s="104">
        <f t="shared" si="19"/>
        <v>0</v>
      </c>
      <c r="BL144" s="17" t="s">
        <v>147</v>
      </c>
      <c r="BM144" s="17" t="s">
        <v>212</v>
      </c>
    </row>
    <row r="145" spans="2:65" s="1" customFormat="1" ht="31.5" customHeight="1">
      <c r="B145" s="130"/>
      <c r="C145" s="166" t="s">
        <v>213</v>
      </c>
      <c r="D145" s="166" t="s">
        <v>150</v>
      </c>
      <c r="E145" s="167" t="s">
        <v>214</v>
      </c>
      <c r="F145" s="249" t="s">
        <v>215</v>
      </c>
      <c r="G145" s="249"/>
      <c r="H145" s="249"/>
      <c r="I145" s="249"/>
      <c r="J145" s="168" t="s">
        <v>184</v>
      </c>
      <c r="K145" s="169">
        <v>2</v>
      </c>
      <c r="L145" s="250">
        <v>0</v>
      </c>
      <c r="M145" s="250"/>
      <c r="N145" s="251">
        <f t="shared" si="10"/>
        <v>0</v>
      </c>
      <c r="O145" s="248"/>
      <c r="P145" s="248"/>
      <c r="Q145" s="248"/>
      <c r="R145" s="133"/>
      <c r="T145" s="163" t="s">
        <v>5</v>
      </c>
      <c r="U145" s="42" t="s">
        <v>40</v>
      </c>
      <c r="V145" s="34"/>
      <c r="W145" s="164">
        <f t="shared" si="11"/>
        <v>0</v>
      </c>
      <c r="X145" s="164">
        <v>1.2E-4</v>
      </c>
      <c r="Y145" s="164">
        <f t="shared" si="12"/>
        <v>2.4000000000000001E-4</v>
      </c>
      <c r="Z145" s="164">
        <v>0</v>
      </c>
      <c r="AA145" s="165">
        <f t="shared" si="13"/>
        <v>0</v>
      </c>
      <c r="AR145" s="17" t="s">
        <v>153</v>
      </c>
      <c r="AT145" s="17" t="s">
        <v>150</v>
      </c>
      <c r="AU145" s="17" t="s">
        <v>110</v>
      </c>
      <c r="AY145" s="17" t="s">
        <v>141</v>
      </c>
      <c r="BE145" s="104">
        <f t="shared" si="14"/>
        <v>0</v>
      </c>
      <c r="BF145" s="104">
        <f t="shared" si="15"/>
        <v>0</v>
      </c>
      <c r="BG145" s="104">
        <f t="shared" si="16"/>
        <v>0</v>
      </c>
      <c r="BH145" s="104">
        <f t="shared" si="17"/>
        <v>0</v>
      </c>
      <c r="BI145" s="104">
        <f t="shared" si="18"/>
        <v>0</v>
      </c>
      <c r="BJ145" s="17" t="s">
        <v>83</v>
      </c>
      <c r="BK145" s="104">
        <f t="shared" si="19"/>
        <v>0</v>
      </c>
      <c r="BL145" s="17" t="s">
        <v>147</v>
      </c>
      <c r="BM145" s="17" t="s">
        <v>216</v>
      </c>
    </row>
    <row r="146" spans="2:65" s="1" customFormat="1" ht="31.5" customHeight="1">
      <c r="B146" s="130"/>
      <c r="C146" s="159" t="s">
        <v>217</v>
      </c>
      <c r="D146" s="159" t="s">
        <v>143</v>
      </c>
      <c r="E146" s="160" t="s">
        <v>218</v>
      </c>
      <c r="F146" s="246" t="s">
        <v>219</v>
      </c>
      <c r="G146" s="246"/>
      <c r="H146" s="246"/>
      <c r="I146" s="246"/>
      <c r="J146" s="161" t="s">
        <v>184</v>
      </c>
      <c r="K146" s="162">
        <v>3</v>
      </c>
      <c r="L146" s="247">
        <v>0</v>
      </c>
      <c r="M146" s="247"/>
      <c r="N146" s="248">
        <f t="shared" si="10"/>
        <v>0</v>
      </c>
      <c r="O146" s="248"/>
      <c r="P146" s="248"/>
      <c r="Q146" s="248"/>
      <c r="R146" s="133"/>
      <c r="T146" s="163" t="s">
        <v>5</v>
      </c>
      <c r="U146" s="42" t="s">
        <v>40</v>
      </c>
      <c r="V146" s="34"/>
      <c r="W146" s="164">
        <f t="shared" si="11"/>
        <v>0</v>
      </c>
      <c r="X146" s="164">
        <v>3.0000000000000001E-5</v>
      </c>
      <c r="Y146" s="164">
        <f t="shared" si="12"/>
        <v>9.0000000000000006E-5</v>
      </c>
      <c r="Z146" s="164">
        <v>0</v>
      </c>
      <c r="AA146" s="165">
        <f t="shared" si="13"/>
        <v>0</v>
      </c>
      <c r="AR146" s="17" t="s">
        <v>147</v>
      </c>
      <c r="AT146" s="17" t="s">
        <v>143</v>
      </c>
      <c r="AU146" s="17" t="s">
        <v>110</v>
      </c>
      <c r="AY146" s="17" t="s">
        <v>141</v>
      </c>
      <c r="BE146" s="104">
        <f t="shared" si="14"/>
        <v>0</v>
      </c>
      <c r="BF146" s="104">
        <f t="shared" si="15"/>
        <v>0</v>
      </c>
      <c r="BG146" s="104">
        <f t="shared" si="16"/>
        <v>0</v>
      </c>
      <c r="BH146" s="104">
        <f t="shared" si="17"/>
        <v>0</v>
      </c>
      <c r="BI146" s="104">
        <f t="shared" si="18"/>
        <v>0</v>
      </c>
      <c r="BJ146" s="17" t="s">
        <v>83</v>
      </c>
      <c r="BK146" s="104">
        <f t="shared" si="19"/>
        <v>0</v>
      </c>
      <c r="BL146" s="17" t="s">
        <v>147</v>
      </c>
      <c r="BM146" s="17" t="s">
        <v>220</v>
      </c>
    </row>
    <row r="147" spans="2:65" s="1" customFormat="1" ht="31.5" customHeight="1">
      <c r="B147" s="130"/>
      <c r="C147" s="166" t="s">
        <v>221</v>
      </c>
      <c r="D147" s="166" t="s">
        <v>150</v>
      </c>
      <c r="E147" s="167" t="s">
        <v>222</v>
      </c>
      <c r="F147" s="249" t="s">
        <v>223</v>
      </c>
      <c r="G147" s="249"/>
      <c r="H147" s="249"/>
      <c r="I147" s="249"/>
      <c r="J147" s="168" t="s">
        <v>184</v>
      </c>
      <c r="K147" s="169">
        <v>3</v>
      </c>
      <c r="L147" s="250">
        <v>0</v>
      </c>
      <c r="M147" s="250"/>
      <c r="N147" s="251">
        <f t="shared" si="10"/>
        <v>0</v>
      </c>
      <c r="O147" s="248"/>
      <c r="P147" s="248"/>
      <c r="Q147" s="248"/>
      <c r="R147" s="133"/>
      <c r="T147" s="163" t="s">
        <v>5</v>
      </c>
      <c r="U147" s="42" t="s">
        <v>40</v>
      </c>
      <c r="V147" s="34"/>
      <c r="W147" s="164">
        <f t="shared" si="11"/>
        <v>0</v>
      </c>
      <c r="X147" s="164">
        <v>1.9000000000000001E-4</v>
      </c>
      <c r="Y147" s="164">
        <f t="shared" si="12"/>
        <v>5.6999999999999998E-4</v>
      </c>
      <c r="Z147" s="164">
        <v>0</v>
      </c>
      <c r="AA147" s="165">
        <f t="shared" si="13"/>
        <v>0</v>
      </c>
      <c r="AR147" s="17" t="s">
        <v>153</v>
      </c>
      <c r="AT147" s="17" t="s">
        <v>150</v>
      </c>
      <c r="AU147" s="17" t="s">
        <v>110</v>
      </c>
      <c r="AY147" s="17" t="s">
        <v>141</v>
      </c>
      <c r="BE147" s="104">
        <f t="shared" si="14"/>
        <v>0</v>
      </c>
      <c r="BF147" s="104">
        <f t="shared" si="15"/>
        <v>0</v>
      </c>
      <c r="BG147" s="104">
        <f t="shared" si="16"/>
        <v>0</v>
      </c>
      <c r="BH147" s="104">
        <f t="shared" si="17"/>
        <v>0</v>
      </c>
      <c r="BI147" s="104">
        <f t="shared" si="18"/>
        <v>0</v>
      </c>
      <c r="BJ147" s="17" t="s">
        <v>83</v>
      </c>
      <c r="BK147" s="104">
        <f t="shared" si="19"/>
        <v>0</v>
      </c>
      <c r="BL147" s="17" t="s">
        <v>147</v>
      </c>
      <c r="BM147" s="17" t="s">
        <v>224</v>
      </c>
    </row>
    <row r="148" spans="2:65" s="1" customFormat="1" ht="22.5" customHeight="1">
      <c r="B148" s="130"/>
      <c r="C148" s="159" t="s">
        <v>331</v>
      </c>
      <c r="D148" s="159" t="s">
        <v>143</v>
      </c>
      <c r="E148" s="160" t="s">
        <v>332</v>
      </c>
      <c r="F148" s="246" t="s">
        <v>333</v>
      </c>
      <c r="G148" s="246"/>
      <c r="H148" s="246"/>
      <c r="I148" s="246"/>
      <c r="J148" s="161" t="s">
        <v>184</v>
      </c>
      <c r="K148" s="162">
        <v>1</v>
      </c>
      <c r="L148" s="247">
        <v>0</v>
      </c>
      <c r="M148" s="247"/>
      <c r="N148" s="248">
        <f t="shared" si="10"/>
        <v>0</v>
      </c>
      <c r="O148" s="248"/>
      <c r="P148" s="248"/>
      <c r="Q148" s="248"/>
      <c r="R148" s="133"/>
      <c r="T148" s="163" t="s">
        <v>5</v>
      </c>
      <c r="U148" s="42" t="s">
        <v>40</v>
      </c>
      <c r="V148" s="34"/>
      <c r="W148" s="164">
        <f t="shared" si="11"/>
        <v>0</v>
      </c>
      <c r="X148" s="164">
        <v>2.5000000000000001E-4</v>
      </c>
      <c r="Y148" s="164">
        <f t="shared" si="12"/>
        <v>2.5000000000000001E-4</v>
      </c>
      <c r="Z148" s="164">
        <v>0</v>
      </c>
      <c r="AA148" s="165">
        <f t="shared" si="13"/>
        <v>0</v>
      </c>
      <c r="AR148" s="17" t="s">
        <v>147</v>
      </c>
      <c r="AT148" s="17" t="s">
        <v>143</v>
      </c>
      <c r="AU148" s="17" t="s">
        <v>110</v>
      </c>
      <c r="AY148" s="17" t="s">
        <v>141</v>
      </c>
      <c r="BE148" s="104">
        <f t="shared" si="14"/>
        <v>0</v>
      </c>
      <c r="BF148" s="104">
        <f t="shared" si="15"/>
        <v>0</v>
      </c>
      <c r="BG148" s="104">
        <f t="shared" si="16"/>
        <v>0</v>
      </c>
      <c r="BH148" s="104">
        <f t="shared" si="17"/>
        <v>0</v>
      </c>
      <c r="BI148" s="104">
        <f t="shared" si="18"/>
        <v>0</v>
      </c>
      <c r="BJ148" s="17" t="s">
        <v>83</v>
      </c>
      <c r="BK148" s="104">
        <f t="shared" si="19"/>
        <v>0</v>
      </c>
      <c r="BL148" s="17" t="s">
        <v>147</v>
      </c>
      <c r="BM148" s="17" t="s">
        <v>334</v>
      </c>
    </row>
    <row r="149" spans="2:65" s="1" customFormat="1" ht="31.5" customHeight="1">
      <c r="B149" s="130"/>
      <c r="C149" s="166" t="s">
        <v>335</v>
      </c>
      <c r="D149" s="166" t="s">
        <v>150</v>
      </c>
      <c r="E149" s="167" t="s">
        <v>336</v>
      </c>
      <c r="F149" s="249" t="s">
        <v>337</v>
      </c>
      <c r="G149" s="249"/>
      <c r="H149" s="249"/>
      <c r="I149" s="249"/>
      <c r="J149" s="168" t="s">
        <v>167</v>
      </c>
      <c r="K149" s="169">
        <v>1</v>
      </c>
      <c r="L149" s="250">
        <v>0</v>
      </c>
      <c r="M149" s="250"/>
      <c r="N149" s="251">
        <f t="shared" si="10"/>
        <v>0</v>
      </c>
      <c r="O149" s="248"/>
      <c r="P149" s="248"/>
      <c r="Q149" s="248"/>
      <c r="R149" s="133"/>
      <c r="T149" s="163" t="s">
        <v>5</v>
      </c>
      <c r="U149" s="42" t="s">
        <v>40</v>
      </c>
      <c r="V149" s="34"/>
      <c r="W149" s="164">
        <f t="shared" si="11"/>
        <v>0</v>
      </c>
      <c r="X149" s="164">
        <v>2E-3</v>
      </c>
      <c r="Y149" s="164">
        <f t="shared" si="12"/>
        <v>2E-3</v>
      </c>
      <c r="Z149" s="164">
        <v>0</v>
      </c>
      <c r="AA149" s="165">
        <f t="shared" si="13"/>
        <v>0</v>
      </c>
      <c r="AR149" s="17" t="s">
        <v>153</v>
      </c>
      <c r="AT149" s="17" t="s">
        <v>150</v>
      </c>
      <c r="AU149" s="17" t="s">
        <v>110</v>
      </c>
      <c r="AY149" s="17" t="s">
        <v>141</v>
      </c>
      <c r="BE149" s="104">
        <f t="shared" si="14"/>
        <v>0</v>
      </c>
      <c r="BF149" s="104">
        <f t="shared" si="15"/>
        <v>0</v>
      </c>
      <c r="BG149" s="104">
        <f t="shared" si="16"/>
        <v>0</v>
      </c>
      <c r="BH149" s="104">
        <f t="shared" si="17"/>
        <v>0</v>
      </c>
      <c r="BI149" s="104">
        <f t="shared" si="18"/>
        <v>0</v>
      </c>
      <c r="BJ149" s="17" t="s">
        <v>83</v>
      </c>
      <c r="BK149" s="104">
        <f t="shared" si="19"/>
        <v>0</v>
      </c>
      <c r="BL149" s="17" t="s">
        <v>147</v>
      </c>
      <c r="BM149" s="17" t="s">
        <v>338</v>
      </c>
    </row>
    <row r="150" spans="2:65" s="1" customFormat="1" ht="22.5" customHeight="1">
      <c r="B150" s="130"/>
      <c r="C150" s="159" t="s">
        <v>339</v>
      </c>
      <c r="D150" s="159" t="s">
        <v>143</v>
      </c>
      <c r="E150" s="160" t="s">
        <v>340</v>
      </c>
      <c r="F150" s="246" t="s">
        <v>341</v>
      </c>
      <c r="G150" s="246"/>
      <c r="H150" s="246"/>
      <c r="I150" s="246"/>
      <c r="J150" s="161" t="s">
        <v>184</v>
      </c>
      <c r="K150" s="162">
        <v>4</v>
      </c>
      <c r="L150" s="247">
        <v>0</v>
      </c>
      <c r="M150" s="247"/>
      <c r="N150" s="248">
        <f t="shared" si="10"/>
        <v>0</v>
      </c>
      <c r="O150" s="248"/>
      <c r="P150" s="248"/>
      <c r="Q150" s="248"/>
      <c r="R150" s="133"/>
      <c r="T150" s="163" t="s">
        <v>5</v>
      </c>
      <c r="U150" s="42" t="s">
        <v>40</v>
      </c>
      <c r="V150" s="34"/>
      <c r="W150" s="164">
        <f t="shared" si="11"/>
        <v>0</v>
      </c>
      <c r="X150" s="164">
        <v>6.4000000000000005E-4</v>
      </c>
      <c r="Y150" s="164">
        <f t="shared" si="12"/>
        <v>2.5600000000000002E-3</v>
      </c>
      <c r="Z150" s="164">
        <v>0</v>
      </c>
      <c r="AA150" s="165">
        <f t="shared" si="13"/>
        <v>0</v>
      </c>
      <c r="AR150" s="17" t="s">
        <v>147</v>
      </c>
      <c r="AT150" s="17" t="s">
        <v>143</v>
      </c>
      <c r="AU150" s="17" t="s">
        <v>110</v>
      </c>
      <c r="AY150" s="17" t="s">
        <v>141</v>
      </c>
      <c r="BE150" s="104">
        <f t="shared" si="14"/>
        <v>0</v>
      </c>
      <c r="BF150" s="104">
        <f t="shared" si="15"/>
        <v>0</v>
      </c>
      <c r="BG150" s="104">
        <f t="shared" si="16"/>
        <v>0</v>
      </c>
      <c r="BH150" s="104">
        <f t="shared" si="17"/>
        <v>0</v>
      </c>
      <c r="BI150" s="104">
        <f t="shared" si="18"/>
        <v>0</v>
      </c>
      <c r="BJ150" s="17" t="s">
        <v>83</v>
      </c>
      <c r="BK150" s="104">
        <f t="shared" si="19"/>
        <v>0</v>
      </c>
      <c r="BL150" s="17" t="s">
        <v>147</v>
      </c>
      <c r="BM150" s="17" t="s">
        <v>342</v>
      </c>
    </row>
    <row r="151" spans="2:65" s="1" customFormat="1" ht="22.5" customHeight="1">
      <c r="B151" s="130"/>
      <c r="C151" s="166" t="s">
        <v>343</v>
      </c>
      <c r="D151" s="166" t="s">
        <v>150</v>
      </c>
      <c r="E151" s="167" t="s">
        <v>344</v>
      </c>
      <c r="F151" s="249" t="s">
        <v>345</v>
      </c>
      <c r="G151" s="249"/>
      <c r="H151" s="249"/>
      <c r="I151" s="249"/>
      <c r="J151" s="168" t="s">
        <v>184</v>
      </c>
      <c r="K151" s="169">
        <v>1</v>
      </c>
      <c r="L151" s="250">
        <v>0</v>
      </c>
      <c r="M151" s="250"/>
      <c r="N151" s="251">
        <f t="shared" si="10"/>
        <v>0</v>
      </c>
      <c r="O151" s="248"/>
      <c r="P151" s="248"/>
      <c r="Q151" s="248"/>
      <c r="R151" s="133"/>
      <c r="T151" s="163" t="s">
        <v>5</v>
      </c>
      <c r="U151" s="42" t="s">
        <v>40</v>
      </c>
      <c r="V151" s="34"/>
      <c r="W151" s="164">
        <f t="shared" si="11"/>
        <v>0</v>
      </c>
      <c r="X151" s="164">
        <v>3.1900000000000001E-3</v>
      </c>
      <c r="Y151" s="164">
        <f t="shared" si="12"/>
        <v>3.1900000000000001E-3</v>
      </c>
      <c r="Z151" s="164">
        <v>0</v>
      </c>
      <c r="AA151" s="165">
        <f t="shared" si="13"/>
        <v>0</v>
      </c>
      <c r="AR151" s="17" t="s">
        <v>153</v>
      </c>
      <c r="AT151" s="17" t="s">
        <v>150</v>
      </c>
      <c r="AU151" s="17" t="s">
        <v>110</v>
      </c>
      <c r="AY151" s="17" t="s">
        <v>141</v>
      </c>
      <c r="BE151" s="104">
        <f t="shared" si="14"/>
        <v>0</v>
      </c>
      <c r="BF151" s="104">
        <f t="shared" si="15"/>
        <v>0</v>
      </c>
      <c r="BG151" s="104">
        <f t="shared" si="16"/>
        <v>0</v>
      </c>
      <c r="BH151" s="104">
        <f t="shared" si="17"/>
        <v>0</v>
      </c>
      <c r="BI151" s="104">
        <f t="shared" si="18"/>
        <v>0</v>
      </c>
      <c r="BJ151" s="17" t="s">
        <v>83</v>
      </c>
      <c r="BK151" s="104">
        <f t="shared" si="19"/>
        <v>0</v>
      </c>
      <c r="BL151" s="17" t="s">
        <v>147</v>
      </c>
      <c r="BM151" s="17" t="s">
        <v>346</v>
      </c>
    </row>
    <row r="152" spans="2:65" s="1" customFormat="1" ht="31.5" customHeight="1">
      <c r="B152" s="130"/>
      <c r="C152" s="166" t="s">
        <v>11</v>
      </c>
      <c r="D152" s="166" t="s">
        <v>150</v>
      </c>
      <c r="E152" s="167" t="s">
        <v>347</v>
      </c>
      <c r="F152" s="249" t="s">
        <v>348</v>
      </c>
      <c r="G152" s="249"/>
      <c r="H152" s="249"/>
      <c r="I152" s="249"/>
      <c r="J152" s="168" t="s">
        <v>184</v>
      </c>
      <c r="K152" s="169">
        <v>3</v>
      </c>
      <c r="L152" s="250">
        <v>0</v>
      </c>
      <c r="M152" s="250"/>
      <c r="N152" s="251">
        <f t="shared" si="10"/>
        <v>0</v>
      </c>
      <c r="O152" s="248"/>
      <c r="P152" s="248"/>
      <c r="Q152" s="248"/>
      <c r="R152" s="133"/>
      <c r="T152" s="163" t="s">
        <v>5</v>
      </c>
      <c r="U152" s="42" t="s">
        <v>40</v>
      </c>
      <c r="V152" s="34"/>
      <c r="W152" s="164">
        <f t="shared" si="11"/>
        <v>0</v>
      </c>
      <c r="X152" s="164">
        <v>6.6499999999999997E-3</v>
      </c>
      <c r="Y152" s="164">
        <f t="shared" si="12"/>
        <v>1.9949999999999999E-2</v>
      </c>
      <c r="Z152" s="164">
        <v>0</v>
      </c>
      <c r="AA152" s="165">
        <f t="shared" si="13"/>
        <v>0</v>
      </c>
      <c r="AR152" s="17" t="s">
        <v>153</v>
      </c>
      <c r="AT152" s="17" t="s">
        <v>150</v>
      </c>
      <c r="AU152" s="17" t="s">
        <v>110</v>
      </c>
      <c r="AY152" s="17" t="s">
        <v>141</v>
      </c>
      <c r="BE152" s="104">
        <f t="shared" si="14"/>
        <v>0</v>
      </c>
      <c r="BF152" s="104">
        <f t="shared" si="15"/>
        <v>0</v>
      </c>
      <c r="BG152" s="104">
        <f t="shared" si="16"/>
        <v>0</v>
      </c>
      <c r="BH152" s="104">
        <f t="shared" si="17"/>
        <v>0</v>
      </c>
      <c r="BI152" s="104">
        <f t="shared" si="18"/>
        <v>0</v>
      </c>
      <c r="BJ152" s="17" t="s">
        <v>83</v>
      </c>
      <c r="BK152" s="104">
        <f t="shared" si="19"/>
        <v>0</v>
      </c>
      <c r="BL152" s="17" t="s">
        <v>147</v>
      </c>
      <c r="BM152" s="17" t="s">
        <v>349</v>
      </c>
    </row>
    <row r="153" spans="2:65" s="1" customFormat="1" ht="22.5" customHeight="1">
      <c r="B153" s="130"/>
      <c r="C153" s="159" t="s">
        <v>10</v>
      </c>
      <c r="D153" s="159" t="s">
        <v>143</v>
      </c>
      <c r="E153" s="160" t="s">
        <v>350</v>
      </c>
      <c r="F153" s="246" t="s">
        <v>351</v>
      </c>
      <c r="G153" s="246"/>
      <c r="H153" s="246"/>
      <c r="I153" s="246"/>
      <c r="J153" s="161" t="s">
        <v>184</v>
      </c>
      <c r="K153" s="162">
        <v>1</v>
      </c>
      <c r="L153" s="247">
        <v>0</v>
      </c>
      <c r="M153" s="247"/>
      <c r="N153" s="248">
        <f t="shared" si="10"/>
        <v>0</v>
      </c>
      <c r="O153" s="248"/>
      <c r="P153" s="248"/>
      <c r="Q153" s="248"/>
      <c r="R153" s="133"/>
      <c r="T153" s="163" t="s">
        <v>5</v>
      </c>
      <c r="U153" s="42" t="s">
        <v>40</v>
      </c>
      <c r="V153" s="34"/>
      <c r="W153" s="164">
        <f t="shared" si="11"/>
        <v>0</v>
      </c>
      <c r="X153" s="164">
        <v>3.8000000000000002E-4</v>
      </c>
      <c r="Y153" s="164">
        <f t="shared" si="12"/>
        <v>3.8000000000000002E-4</v>
      </c>
      <c r="Z153" s="164">
        <v>0</v>
      </c>
      <c r="AA153" s="165">
        <f t="shared" si="13"/>
        <v>0</v>
      </c>
      <c r="AR153" s="17" t="s">
        <v>147</v>
      </c>
      <c r="AT153" s="17" t="s">
        <v>143</v>
      </c>
      <c r="AU153" s="17" t="s">
        <v>110</v>
      </c>
      <c r="AY153" s="17" t="s">
        <v>141</v>
      </c>
      <c r="BE153" s="104">
        <f t="shared" si="14"/>
        <v>0</v>
      </c>
      <c r="BF153" s="104">
        <f t="shared" si="15"/>
        <v>0</v>
      </c>
      <c r="BG153" s="104">
        <f t="shared" si="16"/>
        <v>0</v>
      </c>
      <c r="BH153" s="104">
        <f t="shared" si="17"/>
        <v>0</v>
      </c>
      <c r="BI153" s="104">
        <f t="shared" si="18"/>
        <v>0</v>
      </c>
      <c r="BJ153" s="17" t="s">
        <v>83</v>
      </c>
      <c r="BK153" s="104">
        <f t="shared" si="19"/>
        <v>0</v>
      </c>
      <c r="BL153" s="17" t="s">
        <v>147</v>
      </c>
      <c r="BM153" s="17" t="s">
        <v>352</v>
      </c>
    </row>
    <row r="154" spans="2:65" s="1" customFormat="1" ht="31.5" customHeight="1">
      <c r="B154" s="130"/>
      <c r="C154" s="159" t="s">
        <v>253</v>
      </c>
      <c r="D154" s="159" t="s">
        <v>143</v>
      </c>
      <c r="E154" s="160" t="s">
        <v>254</v>
      </c>
      <c r="F154" s="246" t="s">
        <v>255</v>
      </c>
      <c r="G154" s="246"/>
      <c r="H154" s="246"/>
      <c r="I154" s="246"/>
      <c r="J154" s="161" t="s">
        <v>184</v>
      </c>
      <c r="K154" s="162">
        <v>2</v>
      </c>
      <c r="L154" s="247">
        <v>0</v>
      </c>
      <c r="M154" s="247"/>
      <c r="N154" s="248">
        <f t="shared" si="10"/>
        <v>0</v>
      </c>
      <c r="O154" s="248"/>
      <c r="P154" s="248"/>
      <c r="Q154" s="248"/>
      <c r="R154" s="133"/>
      <c r="T154" s="163" t="s">
        <v>5</v>
      </c>
      <c r="U154" s="42" t="s">
        <v>40</v>
      </c>
      <c r="V154" s="34"/>
      <c r="W154" s="164">
        <f t="shared" si="11"/>
        <v>0</v>
      </c>
      <c r="X154" s="164">
        <v>2.7E-4</v>
      </c>
      <c r="Y154" s="164">
        <f t="shared" si="12"/>
        <v>5.4000000000000001E-4</v>
      </c>
      <c r="Z154" s="164">
        <v>0</v>
      </c>
      <c r="AA154" s="165">
        <f t="shared" si="13"/>
        <v>0</v>
      </c>
      <c r="AR154" s="17" t="s">
        <v>147</v>
      </c>
      <c r="AT154" s="17" t="s">
        <v>143</v>
      </c>
      <c r="AU154" s="17" t="s">
        <v>110</v>
      </c>
      <c r="AY154" s="17" t="s">
        <v>141</v>
      </c>
      <c r="BE154" s="104">
        <f t="shared" si="14"/>
        <v>0</v>
      </c>
      <c r="BF154" s="104">
        <f t="shared" si="15"/>
        <v>0</v>
      </c>
      <c r="BG154" s="104">
        <f t="shared" si="16"/>
        <v>0</v>
      </c>
      <c r="BH154" s="104">
        <f t="shared" si="17"/>
        <v>0</v>
      </c>
      <c r="BI154" s="104">
        <f t="shared" si="18"/>
        <v>0</v>
      </c>
      <c r="BJ154" s="17" t="s">
        <v>83</v>
      </c>
      <c r="BK154" s="104">
        <f t="shared" si="19"/>
        <v>0</v>
      </c>
      <c r="BL154" s="17" t="s">
        <v>147</v>
      </c>
      <c r="BM154" s="17" t="s">
        <v>256</v>
      </c>
    </row>
    <row r="155" spans="2:65" s="1" customFormat="1" ht="31.5" customHeight="1">
      <c r="B155" s="130"/>
      <c r="C155" s="166" t="s">
        <v>257</v>
      </c>
      <c r="D155" s="166" t="s">
        <v>150</v>
      </c>
      <c r="E155" s="167" t="s">
        <v>258</v>
      </c>
      <c r="F155" s="249" t="s">
        <v>259</v>
      </c>
      <c r="G155" s="249"/>
      <c r="H155" s="249"/>
      <c r="I155" s="249"/>
      <c r="J155" s="168" t="s">
        <v>184</v>
      </c>
      <c r="K155" s="169">
        <v>2</v>
      </c>
      <c r="L155" s="250">
        <v>0</v>
      </c>
      <c r="M155" s="250"/>
      <c r="N155" s="251">
        <f t="shared" si="10"/>
        <v>0</v>
      </c>
      <c r="O155" s="248"/>
      <c r="P155" s="248"/>
      <c r="Q155" s="248"/>
      <c r="R155" s="133"/>
      <c r="T155" s="163" t="s">
        <v>5</v>
      </c>
      <c r="U155" s="42" t="s">
        <v>40</v>
      </c>
      <c r="V155" s="34"/>
      <c r="W155" s="164">
        <f t="shared" si="11"/>
        <v>0</v>
      </c>
      <c r="X155" s="164">
        <v>3.4000000000000002E-4</v>
      </c>
      <c r="Y155" s="164">
        <f t="shared" si="12"/>
        <v>6.8000000000000005E-4</v>
      </c>
      <c r="Z155" s="164">
        <v>0</v>
      </c>
      <c r="AA155" s="165">
        <f t="shared" si="13"/>
        <v>0</v>
      </c>
      <c r="AR155" s="17" t="s">
        <v>153</v>
      </c>
      <c r="AT155" s="17" t="s">
        <v>150</v>
      </c>
      <c r="AU155" s="17" t="s">
        <v>110</v>
      </c>
      <c r="AY155" s="17" t="s">
        <v>141</v>
      </c>
      <c r="BE155" s="104">
        <f t="shared" si="14"/>
        <v>0</v>
      </c>
      <c r="BF155" s="104">
        <f t="shared" si="15"/>
        <v>0</v>
      </c>
      <c r="BG155" s="104">
        <f t="shared" si="16"/>
        <v>0</v>
      </c>
      <c r="BH155" s="104">
        <f t="shared" si="17"/>
        <v>0</v>
      </c>
      <c r="BI155" s="104">
        <f t="shared" si="18"/>
        <v>0</v>
      </c>
      <c r="BJ155" s="17" t="s">
        <v>83</v>
      </c>
      <c r="BK155" s="104">
        <f t="shared" si="19"/>
        <v>0</v>
      </c>
      <c r="BL155" s="17" t="s">
        <v>147</v>
      </c>
      <c r="BM155" s="17" t="s">
        <v>260</v>
      </c>
    </row>
    <row r="156" spans="2:65" s="1" customFormat="1" ht="31.5" customHeight="1">
      <c r="B156" s="130"/>
      <c r="C156" s="159" t="s">
        <v>261</v>
      </c>
      <c r="D156" s="159" t="s">
        <v>143</v>
      </c>
      <c r="E156" s="160" t="s">
        <v>262</v>
      </c>
      <c r="F156" s="246" t="s">
        <v>263</v>
      </c>
      <c r="G156" s="246"/>
      <c r="H156" s="246"/>
      <c r="I156" s="246"/>
      <c r="J156" s="161" t="s">
        <v>184</v>
      </c>
      <c r="K156" s="162">
        <v>1</v>
      </c>
      <c r="L156" s="247">
        <v>0</v>
      </c>
      <c r="M156" s="247"/>
      <c r="N156" s="248">
        <f t="shared" si="10"/>
        <v>0</v>
      </c>
      <c r="O156" s="248"/>
      <c r="P156" s="248"/>
      <c r="Q156" s="248"/>
      <c r="R156" s="133"/>
      <c r="T156" s="163" t="s">
        <v>5</v>
      </c>
      <c r="U156" s="42" t="s">
        <v>40</v>
      </c>
      <c r="V156" s="34"/>
      <c r="W156" s="164">
        <f t="shared" si="11"/>
        <v>0</v>
      </c>
      <c r="X156" s="164">
        <v>1.47E-3</v>
      </c>
      <c r="Y156" s="164">
        <f t="shared" si="12"/>
        <v>1.47E-3</v>
      </c>
      <c r="Z156" s="164">
        <v>0</v>
      </c>
      <c r="AA156" s="165">
        <f t="shared" si="13"/>
        <v>0</v>
      </c>
      <c r="AR156" s="17" t="s">
        <v>147</v>
      </c>
      <c r="AT156" s="17" t="s">
        <v>143</v>
      </c>
      <c r="AU156" s="17" t="s">
        <v>110</v>
      </c>
      <c r="AY156" s="17" t="s">
        <v>141</v>
      </c>
      <c r="BE156" s="104">
        <f t="shared" si="14"/>
        <v>0</v>
      </c>
      <c r="BF156" s="104">
        <f t="shared" si="15"/>
        <v>0</v>
      </c>
      <c r="BG156" s="104">
        <f t="shared" si="16"/>
        <v>0</v>
      </c>
      <c r="BH156" s="104">
        <f t="shared" si="17"/>
        <v>0</v>
      </c>
      <c r="BI156" s="104">
        <f t="shared" si="18"/>
        <v>0</v>
      </c>
      <c r="BJ156" s="17" t="s">
        <v>83</v>
      </c>
      <c r="BK156" s="104">
        <f t="shared" si="19"/>
        <v>0</v>
      </c>
      <c r="BL156" s="17" t="s">
        <v>147</v>
      </c>
      <c r="BM156" s="17" t="s">
        <v>264</v>
      </c>
    </row>
    <row r="157" spans="2:65" s="1" customFormat="1" ht="31.5" customHeight="1">
      <c r="B157" s="130"/>
      <c r="C157" s="159" t="s">
        <v>265</v>
      </c>
      <c r="D157" s="159" t="s">
        <v>143</v>
      </c>
      <c r="E157" s="160" t="s">
        <v>266</v>
      </c>
      <c r="F157" s="246" t="s">
        <v>267</v>
      </c>
      <c r="G157" s="246"/>
      <c r="H157" s="246"/>
      <c r="I157" s="246"/>
      <c r="J157" s="161" t="s">
        <v>162</v>
      </c>
      <c r="K157" s="162">
        <v>8.5999999999999993E-2</v>
      </c>
      <c r="L157" s="247">
        <v>0</v>
      </c>
      <c r="M157" s="247"/>
      <c r="N157" s="248">
        <f t="shared" si="10"/>
        <v>0</v>
      </c>
      <c r="O157" s="248"/>
      <c r="P157" s="248"/>
      <c r="Q157" s="248"/>
      <c r="R157" s="133"/>
      <c r="T157" s="163" t="s">
        <v>5</v>
      </c>
      <c r="U157" s="42" t="s">
        <v>40</v>
      </c>
      <c r="V157" s="34"/>
      <c r="W157" s="164">
        <f t="shared" si="11"/>
        <v>0</v>
      </c>
      <c r="X157" s="164">
        <v>0</v>
      </c>
      <c r="Y157" s="164">
        <f t="shared" si="12"/>
        <v>0</v>
      </c>
      <c r="Z157" s="164">
        <v>0</v>
      </c>
      <c r="AA157" s="165">
        <f t="shared" si="13"/>
        <v>0</v>
      </c>
      <c r="AR157" s="17" t="s">
        <v>147</v>
      </c>
      <c r="AT157" s="17" t="s">
        <v>143</v>
      </c>
      <c r="AU157" s="17" t="s">
        <v>110</v>
      </c>
      <c r="AY157" s="17" t="s">
        <v>141</v>
      </c>
      <c r="BE157" s="104">
        <f t="shared" si="14"/>
        <v>0</v>
      </c>
      <c r="BF157" s="104">
        <f t="shared" si="15"/>
        <v>0</v>
      </c>
      <c r="BG157" s="104">
        <f t="shared" si="16"/>
        <v>0</v>
      </c>
      <c r="BH157" s="104">
        <f t="shared" si="17"/>
        <v>0</v>
      </c>
      <c r="BI157" s="104">
        <f t="shared" si="18"/>
        <v>0</v>
      </c>
      <c r="BJ157" s="17" t="s">
        <v>83</v>
      </c>
      <c r="BK157" s="104">
        <f t="shared" si="19"/>
        <v>0</v>
      </c>
      <c r="BL157" s="17" t="s">
        <v>147</v>
      </c>
      <c r="BM157" s="17" t="s">
        <v>268</v>
      </c>
    </row>
    <row r="158" spans="2:65" s="9" customFormat="1" ht="29.85" customHeight="1">
      <c r="B158" s="148"/>
      <c r="C158" s="149"/>
      <c r="D158" s="158" t="s">
        <v>125</v>
      </c>
      <c r="E158" s="158"/>
      <c r="F158" s="158"/>
      <c r="G158" s="158"/>
      <c r="H158" s="158"/>
      <c r="I158" s="158"/>
      <c r="J158" s="158"/>
      <c r="K158" s="158"/>
      <c r="L158" s="158"/>
      <c r="M158" s="158"/>
      <c r="N158" s="252">
        <f>BK158</f>
        <v>0</v>
      </c>
      <c r="O158" s="253"/>
      <c r="P158" s="253"/>
      <c r="Q158" s="253"/>
      <c r="R158" s="151"/>
      <c r="T158" s="152"/>
      <c r="U158" s="149"/>
      <c r="V158" s="149"/>
      <c r="W158" s="153">
        <f>SUM(W159:W161)</f>
        <v>0</v>
      </c>
      <c r="X158" s="149"/>
      <c r="Y158" s="153">
        <f>SUM(Y159:Y161)</f>
        <v>1E-3</v>
      </c>
      <c r="Z158" s="149"/>
      <c r="AA158" s="154">
        <f>SUM(AA159:AA161)</f>
        <v>0</v>
      </c>
      <c r="AR158" s="155" t="s">
        <v>110</v>
      </c>
      <c r="AT158" s="156" t="s">
        <v>74</v>
      </c>
      <c r="AU158" s="156" t="s">
        <v>83</v>
      </c>
      <c r="AY158" s="155" t="s">
        <v>141</v>
      </c>
      <c r="BK158" s="157">
        <f>SUM(BK159:BK161)</f>
        <v>0</v>
      </c>
    </row>
    <row r="159" spans="2:65" s="1" customFormat="1" ht="22.5" customHeight="1">
      <c r="B159" s="130"/>
      <c r="C159" s="159" t="s">
        <v>190</v>
      </c>
      <c r="D159" s="159" t="s">
        <v>143</v>
      </c>
      <c r="E159" s="160" t="s">
        <v>270</v>
      </c>
      <c r="F159" s="246" t="s">
        <v>271</v>
      </c>
      <c r="G159" s="246"/>
      <c r="H159" s="246"/>
      <c r="I159" s="246"/>
      <c r="J159" s="161" t="s">
        <v>272</v>
      </c>
      <c r="K159" s="162">
        <v>1</v>
      </c>
      <c r="L159" s="247">
        <v>0</v>
      </c>
      <c r="M159" s="247"/>
      <c r="N159" s="248">
        <f>ROUND(L159*K159,2)</f>
        <v>0</v>
      </c>
      <c r="O159" s="248"/>
      <c r="P159" s="248"/>
      <c r="Q159" s="248"/>
      <c r="R159" s="133"/>
      <c r="T159" s="163" t="s">
        <v>5</v>
      </c>
      <c r="U159" s="42" t="s">
        <v>40</v>
      </c>
      <c r="V159" s="34"/>
      <c r="W159" s="164">
        <f>V159*K159</f>
        <v>0</v>
      </c>
      <c r="X159" s="164">
        <v>0</v>
      </c>
      <c r="Y159" s="164">
        <f>X159*K159</f>
        <v>0</v>
      </c>
      <c r="Z159" s="164">
        <v>0</v>
      </c>
      <c r="AA159" s="165">
        <f>Z159*K159</f>
        <v>0</v>
      </c>
      <c r="AR159" s="17" t="s">
        <v>147</v>
      </c>
      <c r="AT159" s="17" t="s">
        <v>143</v>
      </c>
      <c r="AU159" s="17" t="s">
        <v>110</v>
      </c>
      <c r="AY159" s="17" t="s">
        <v>141</v>
      </c>
      <c r="BE159" s="104">
        <f>IF(U159="základní",N159,0)</f>
        <v>0</v>
      </c>
      <c r="BF159" s="104">
        <f>IF(U159="snížená",N159,0)</f>
        <v>0</v>
      </c>
      <c r="BG159" s="104">
        <f>IF(U159="zákl. přenesená",N159,0)</f>
        <v>0</v>
      </c>
      <c r="BH159" s="104">
        <f>IF(U159="sníž. přenesená",N159,0)</f>
        <v>0</v>
      </c>
      <c r="BI159" s="104">
        <f>IF(U159="nulová",N159,0)</f>
        <v>0</v>
      </c>
      <c r="BJ159" s="17" t="s">
        <v>83</v>
      </c>
      <c r="BK159" s="104">
        <f>ROUND(L159*K159,2)</f>
        <v>0</v>
      </c>
      <c r="BL159" s="17" t="s">
        <v>147</v>
      </c>
      <c r="BM159" s="17" t="s">
        <v>468</v>
      </c>
    </row>
    <row r="160" spans="2:65" s="1" customFormat="1" ht="22.5" customHeight="1">
      <c r="B160" s="130"/>
      <c r="C160" s="166" t="s">
        <v>198</v>
      </c>
      <c r="D160" s="166" t="s">
        <v>150</v>
      </c>
      <c r="E160" s="167" t="s">
        <v>275</v>
      </c>
      <c r="F160" s="249" t="s">
        <v>276</v>
      </c>
      <c r="G160" s="249"/>
      <c r="H160" s="249"/>
      <c r="I160" s="249"/>
      <c r="J160" s="168" t="s">
        <v>167</v>
      </c>
      <c r="K160" s="169">
        <v>1</v>
      </c>
      <c r="L160" s="250">
        <v>0</v>
      </c>
      <c r="M160" s="250"/>
      <c r="N160" s="251">
        <f>ROUND(L160*K160,2)</f>
        <v>0</v>
      </c>
      <c r="O160" s="248"/>
      <c r="P160" s="248"/>
      <c r="Q160" s="248"/>
      <c r="R160" s="133"/>
      <c r="T160" s="163" t="s">
        <v>5</v>
      </c>
      <c r="U160" s="42" t="s">
        <v>40</v>
      </c>
      <c r="V160" s="34"/>
      <c r="W160" s="164">
        <f>V160*K160</f>
        <v>0</v>
      </c>
      <c r="X160" s="164">
        <v>1E-3</v>
      </c>
      <c r="Y160" s="164">
        <f>X160*K160</f>
        <v>1E-3</v>
      </c>
      <c r="Z160" s="164">
        <v>0</v>
      </c>
      <c r="AA160" s="165">
        <f>Z160*K160</f>
        <v>0</v>
      </c>
      <c r="AR160" s="17" t="s">
        <v>153</v>
      </c>
      <c r="AT160" s="17" t="s">
        <v>150</v>
      </c>
      <c r="AU160" s="17" t="s">
        <v>110</v>
      </c>
      <c r="AY160" s="17" t="s">
        <v>141</v>
      </c>
      <c r="BE160" s="104">
        <f>IF(U160="základní",N160,0)</f>
        <v>0</v>
      </c>
      <c r="BF160" s="104">
        <f>IF(U160="snížená",N160,0)</f>
        <v>0</v>
      </c>
      <c r="BG160" s="104">
        <f>IF(U160="zákl. přenesená",N160,0)</f>
        <v>0</v>
      </c>
      <c r="BH160" s="104">
        <f>IF(U160="sníž. přenesená",N160,0)</f>
        <v>0</v>
      </c>
      <c r="BI160" s="104">
        <f>IF(U160="nulová",N160,0)</f>
        <v>0</v>
      </c>
      <c r="BJ160" s="17" t="s">
        <v>83</v>
      </c>
      <c r="BK160" s="104">
        <f>ROUND(L160*K160,2)</f>
        <v>0</v>
      </c>
      <c r="BL160" s="17" t="s">
        <v>147</v>
      </c>
      <c r="BM160" s="17" t="s">
        <v>469</v>
      </c>
    </row>
    <row r="161" spans="2:65" s="1" customFormat="1" ht="31.5" customHeight="1">
      <c r="B161" s="130"/>
      <c r="C161" s="159" t="s">
        <v>153</v>
      </c>
      <c r="D161" s="159" t="s">
        <v>143</v>
      </c>
      <c r="E161" s="160" t="s">
        <v>279</v>
      </c>
      <c r="F161" s="246" t="s">
        <v>280</v>
      </c>
      <c r="G161" s="246"/>
      <c r="H161" s="246"/>
      <c r="I161" s="246"/>
      <c r="J161" s="161" t="s">
        <v>162</v>
      </c>
      <c r="K161" s="162">
        <v>1E-3</v>
      </c>
      <c r="L161" s="247">
        <v>0</v>
      </c>
      <c r="M161" s="247"/>
      <c r="N161" s="248">
        <f>ROUND(L161*K161,2)</f>
        <v>0</v>
      </c>
      <c r="O161" s="248"/>
      <c r="P161" s="248"/>
      <c r="Q161" s="248"/>
      <c r="R161" s="133"/>
      <c r="T161" s="163" t="s">
        <v>5</v>
      </c>
      <c r="U161" s="42" t="s">
        <v>40</v>
      </c>
      <c r="V161" s="34"/>
      <c r="W161" s="164">
        <f>V161*K161</f>
        <v>0</v>
      </c>
      <c r="X161" s="164">
        <v>0</v>
      </c>
      <c r="Y161" s="164">
        <f>X161*K161</f>
        <v>0</v>
      </c>
      <c r="Z161" s="164">
        <v>0</v>
      </c>
      <c r="AA161" s="165">
        <f>Z161*K161</f>
        <v>0</v>
      </c>
      <c r="AR161" s="17" t="s">
        <v>147</v>
      </c>
      <c r="AT161" s="17" t="s">
        <v>143</v>
      </c>
      <c r="AU161" s="17" t="s">
        <v>110</v>
      </c>
      <c r="AY161" s="17" t="s">
        <v>141</v>
      </c>
      <c r="BE161" s="104">
        <f>IF(U161="základní",N161,0)</f>
        <v>0</v>
      </c>
      <c r="BF161" s="104">
        <f>IF(U161="snížená",N161,0)</f>
        <v>0</v>
      </c>
      <c r="BG161" s="104">
        <f>IF(U161="zákl. přenesená",N161,0)</f>
        <v>0</v>
      </c>
      <c r="BH161" s="104">
        <f>IF(U161="sníž. přenesená",N161,0)</f>
        <v>0</v>
      </c>
      <c r="BI161" s="104">
        <f>IF(U161="nulová",N161,0)</f>
        <v>0</v>
      </c>
      <c r="BJ161" s="17" t="s">
        <v>83</v>
      </c>
      <c r="BK161" s="104">
        <f>ROUND(L161*K161,2)</f>
        <v>0</v>
      </c>
      <c r="BL161" s="17" t="s">
        <v>147</v>
      </c>
      <c r="BM161" s="17" t="s">
        <v>470</v>
      </c>
    </row>
    <row r="162" spans="2:65" s="9" customFormat="1" ht="29.85" customHeight="1">
      <c r="B162" s="148"/>
      <c r="C162" s="149"/>
      <c r="D162" s="158" t="s">
        <v>126</v>
      </c>
      <c r="E162" s="158"/>
      <c r="F162" s="158"/>
      <c r="G162" s="158"/>
      <c r="H162" s="158"/>
      <c r="I162" s="158"/>
      <c r="J162" s="158"/>
      <c r="K162" s="158"/>
      <c r="L162" s="158"/>
      <c r="M162" s="158"/>
      <c r="N162" s="252">
        <f>BK162</f>
        <v>0</v>
      </c>
      <c r="O162" s="253"/>
      <c r="P162" s="253"/>
      <c r="Q162" s="253"/>
      <c r="R162" s="151"/>
      <c r="T162" s="152"/>
      <c r="U162" s="149"/>
      <c r="V162" s="149"/>
      <c r="W162" s="153">
        <f>SUM(W163:W164)</f>
        <v>0</v>
      </c>
      <c r="X162" s="149"/>
      <c r="Y162" s="153">
        <f>SUM(Y163:Y164)</f>
        <v>4.2000000000000002E-4</v>
      </c>
      <c r="Z162" s="149"/>
      <c r="AA162" s="154">
        <f>SUM(AA163:AA164)</f>
        <v>0</v>
      </c>
      <c r="AR162" s="155" t="s">
        <v>110</v>
      </c>
      <c r="AT162" s="156" t="s">
        <v>74</v>
      </c>
      <c r="AU162" s="156" t="s">
        <v>83</v>
      </c>
      <c r="AY162" s="155" t="s">
        <v>141</v>
      </c>
      <c r="BK162" s="157">
        <f>SUM(BK163:BK164)</f>
        <v>0</v>
      </c>
    </row>
    <row r="163" spans="2:65" s="1" customFormat="1" ht="31.5" customHeight="1">
      <c r="B163" s="130"/>
      <c r="C163" s="159" t="s">
        <v>181</v>
      </c>
      <c r="D163" s="159" t="s">
        <v>143</v>
      </c>
      <c r="E163" s="160" t="s">
        <v>283</v>
      </c>
      <c r="F163" s="246" t="s">
        <v>284</v>
      </c>
      <c r="G163" s="246"/>
      <c r="H163" s="246"/>
      <c r="I163" s="246"/>
      <c r="J163" s="161" t="s">
        <v>146</v>
      </c>
      <c r="K163" s="162">
        <v>1</v>
      </c>
      <c r="L163" s="247">
        <v>0</v>
      </c>
      <c r="M163" s="247"/>
      <c r="N163" s="248">
        <f>ROUND(L163*K163,2)</f>
        <v>0</v>
      </c>
      <c r="O163" s="248"/>
      <c r="P163" s="248"/>
      <c r="Q163" s="248"/>
      <c r="R163" s="133"/>
      <c r="T163" s="163" t="s">
        <v>5</v>
      </c>
      <c r="U163" s="42" t="s">
        <v>40</v>
      </c>
      <c r="V163" s="34"/>
      <c r="W163" s="164">
        <f>V163*K163</f>
        <v>0</v>
      </c>
      <c r="X163" s="164">
        <v>2.0000000000000002E-5</v>
      </c>
      <c r="Y163" s="164">
        <f>X163*K163</f>
        <v>2.0000000000000002E-5</v>
      </c>
      <c r="Z163" s="164">
        <v>0</v>
      </c>
      <c r="AA163" s="165">
        <f>Z163*K163</f>
        <v>0</v>
      </c>
      <c r="AR163" s="17" t="s">
        <v>147</v>
      </c>
      <c r="AT163" s="17" t="s">
        <v>143</v>
      </c>
      <c r="AU163" s="17" t="s">
        <v>110</v>
      </c>
      <c r="AY163" s="17" t="s">
        <v>141</v>
      </c>
      <c r="BE163" s="104">
        <f>IF(U163="základní",N163,0)</f>
        <v>0</v>
      </c>
      <c r="BF163" s="104">
        <f>IF(U163="snížená",N163,0)</f>
        <v>0</v>
      </c>
      <c r="BG163" s="104">
        <f>IF(U163="zákl. přenesená",N163,0)</f>
        <v>0</v>
      </c>
      <c r="BH163" s="104">
        <f>IF(U163="sníž. přenesená",N163,0)</f>
        <v>0</v>
      </c>
      <c r="BI163" s="104">
        <f>IF(U163="nulová",N163,0)</f>
        <v>0</v>
      </c>
      <c r="BJ163" s="17" t="s">
        <v>83</v>
      </c>
      <c r="BK163" s="104">
        <f>ROUND(L163*K163,2)</f>
        <v>0</v>
      </c>
      <c r="BL163" s="17" t="s">
        <v>147</v>
      </c>
      <c r="BM163" s="17" t="s">
        <v>471</v>
      </c>
    </row>
    <row r="164" spans="2:65" s="1" customFormat="1" ht="31.5" customHeight="1">
      <c r="B164" s="130"/>
      <c r="C164" s="159" t="s">
        <v>249</v>
      </c>
      <c r="D164" s="159" t="s">
        <v>143</v>
      </c>
      <c r="E164" s="160" t="s">
        <v>357</v>
      </c>
      <c r="F164" s="246" t="s">
        <v>358</v>
      </c>
      <c r="G164" s="246"/>
      <c r="H164" s="246"/>
      <c r="I164" s="246"/>
      <c r="J164" s="161" t="s">
        <v>146</v>
      </c>
      <c r="K164" s="162">
        <v>8</v>
      </c>
      <c r="L164" s="247">
        <v>0</v>
      </c>
      <c r="M164" s="247"/>
      <c r="N164" s="248">
        <f>ROUND(L164*K164,2)</f>
        <v>0</v>
      </c>
      <c r="O164" s="248"/>
      <c r="P164" s="248"/>
      <c r="Q164" s="248"/>
      <c r="R164" s="133"/>
      <c r="T164" s="163" t="s">
        <v>5</v>
      </c>
      <c r="U164" s="42" t="s">
        <v>40</v>
      </c>
      <c r="V164" s="34"/>
      <c r="W164" s="164">
        <f>V164*K164</f>
        <v>0</v>
      </c>
      <c r="X164" s="164">
        <v>5.0000000000000002E-5</v>
      </c>
      <c r="Y164" s="164">
        <f>X164*K164</f>
        <v>4.0000000000000002E-4</v>
      </c>
      <c r="Z164" s="164">
        <v>0</v>
      </c>
      <c r="AA164" s="165">
        <f>Z164*K164</f>
        <v>0</v>
      </c>
      <c r="AR164" s="17" t="s">
        <v>147</v>
      </c>
      <c r="AT164" s="17" t="s">
        <v>143</v>
      </c>
      <c r="AU164" s="17" t="s">
        <v>110</v>
      </c>
      <c r="AY164" s="17" t="s">
        <v>141</v>
      </c>
      <c r="BE164" s="104">
        <f>IF(U164="základní",N164,0)</f>
        <v>0</v>
      </c>
      <c r="BF164" s="104">
        <f>IF(U164="snížená",N164,0)</f>
        <v>0</v>
      </c>
      <c r="BG164" s="104">
        <f>IF(U164="zákl. přenesená",N164,0)</f>
        <v>0</v>
      </c>
      <c r="BH164" s="104">
        <f>IF(U164="sníž. přenesená",N164,0)</f>
        <v>0</v>
      </c>
      <c r="BI164" s="104">
        <f>IF(U164="nulová",N164,0)</f>
        <v>0</v>
      </c>
      <c r="BJ164" s="17" t="s">
        <v>83</v>
      </c>
      <c r="BK164" s="104">
        <f>ROUND(L164*K164,2)</f>
        <v>0</v>
      </c>
      <c r="BL164" s="17" t="s">
        <v>147</v>
      </c>
      <c r="BM164" s="17" t="s">
        <v>472</v>
      </c>
    </row>
    <row r="165" spans="2:65" s="1" customFormat="1" ht="49.9" customHeight="1">
      <c r="B165" s="33"/>
      <c r="C165" s="34"/>
      <c r="D165" s="150"/>
      <c r="E165" s="34"/>
      <c r="F165" s="34"/>
      <c r="G165" s="34"/>
      <c r="H165" s="34"/>
      <c r="I165" s="34"/>
      <c r="J165" s="34"/>
      <c r="K165" s="34"/>
      <c r="L165" s="34"/>
      <c r="M165" s="34"/>
      <c r="N165" s="254"/>
      <c r="O165" s="255"/>
      <c r="P165" s="255"/>
      <c r="Q165" s="255"/>
      <c r="R165" s="35"/>
      <c r="T165" s="170"/>
      <c r="U165" s="34"/>
      <c r="V165" s="34"/>
      <c r="W165" s="34"/>
      <c r="X165" s="34"/>
      <c r="Y165" s="34"/>
      <c r="Z165" s="34"/>
      <c r="AA165" s="72"/>
      <c r="AT165" s="17"/>
      <c r="AU165" s="17"/>
      <c r="AY165" s="17"/>
      <c r="BK165" s="104"/>
    </row>
    <row r="166" spans="2:65" s="1" customFormat="1" ht="22.35" customHeight="1">
      <c r="B166" s="33"/>
      <c r="C166" s="171"/>
      <c r="D166" s="171"/>
      <c r="E166" s="172"/>
      <c r="F166" s="256"/>
      <c r="G166" s="256"/>
      <c r="H166" s="256"/>
      <c r="I166" s="256"/>
      <c r="J166" s="173"/>
      <c r="K166" s="174"/>
      <c r="L166" s="247"/>
      <c r="M166" s="257"/>
      <c r="N166" s="257"/>
      <c r="O166" s="257"/>
      <c r="P166" s="257"/>
      <c r="Q166" s="257"/>
      <c r="R166" s="35"/>
      <c r="T166" s="163"/>
      <c r="U166" s="175"/>
      <c r="V166" s="34"/>
      <c r="W166" s="34"/>
      <c r="X166" s="34"/>
      <c r="Y166" s="34"/>
      <c r="Z166" s="34"/>
      <c r="AA166" s="72"/>
      <c r="AT166" s="17"/>
      <c r="AU166" s="17"/>
      <c r="AY166" s="17"/>
      <c r="BE166" s="104"/>
      <c r="BF166" s="104"/>
      <c r="BG166" s="104"/>
      <c r="BH166" s="104"/>
      <c r="BI166" s="104"/>
      <c r="BJ166" s="17"/>
      <c r="BK166" s="104"/>
    </row>
    <row r="167" spans="2:65" s="1" customFormat="1" ht="22.35" customHeight="1">
      <c r="B167" s="33"/>
      <c r="C167" s="171"/>
      <c r="D167" s="171"/>
      <c r="E167" s="172"/>
      <c r="F167" s="256"/>
      <c r="G167" s="256"/>
      <c r="H167" s="256"/>
      <c r="I167" s="256"/>
      <c r="J167" s="173"/>
      <c r="K167" s="174"/>
      <c r="L167" s="247"/>
      <c r="M167" s="257"/>
      <c r="N167" s="257"/>
      <c r="O167" s="257"/>
      <c r="P167" s="257"/>
      <c r="Q167" s="257"/>
      <c r="R167" s="35"/>
      <c r="T167" s="163"/>
      <c r="U167" s="175"/>
      <c r="V167" s="34"/>
      <c r="W167" s="34"/>
      <c r="X167" s="34"/>
      <c r="Y167" s="34"/>
      <c r="Z167" s="34"/>
      <c r="AA167" s="72"/>
      <c r="AT167" s="17"/>
      <c r="AU167" s="17"/>
      <c r="AY167" s="17"/>
      <c r="BE167" s="104"/>
      <c r="BF167" s="104"/>
      <c r="BG167" s="104"/>
      <c r="BH167" s="104"/>
      <c r="BI167" s="104"/>
      <c r="BJ167" s="17"/>
      <c r="BK167" s="104"/>
    </row>
    <row r="168" spans="2:65" s="1" customFormat="1" ht="22.35" customHeight="1">
      <c r="B168" s="33"/>
      <c r="C168" s="171"/>
      <c r="D168" s="171"/>
      <c r="E168" s="172"/>
      <c r="F168" s="256"/>
      <c r="G168" s="256"/>
      <c r="H168" s="256"/>
      <c r="I168" s="256"/>
      <c r="J168" s="173"/>
      <c r="K168" s="174"/>
      <c r="L168" s="247"/>
      <c r="M168" s="257"/>
      <c r="N168" s="257"/>
      <c r="O168" s="257"/>
      <c r="P168" s="257"/>
      <c r="Q168" s="257"/>
      <c r="R168" s="35"/>
      <c r="T168" s="163"/>
      <c r="U168" s="175"/>
      <c r="V168" s="34"/>
      <c r="W168" s="34"/>
      <c r="X168" s="34"/>
      <c r="Y168" s="34"/>
      <c r="Z168" s="34"/>
      <c r="AA168" s="72"/>
      <c r="AT168" s="17"/>
      <c r="AU168" s="17"/>
      <c r="AY168" s="17"/>
      <c r="BE168" s="104"/>
      <c r="BF168" s="104"/>
      <c r="BG168" s="104"/>
      <c r="BH168" s="104"/>
      <c r="BI168" s="104"/>
      <c r="BJ168" s="17"/>
      <c r="BK168" s="104"/>
    </row>
    <row r="169" spans="2:65" s="1" customFormat="1" ht="22.35" customHeight="1">
      <c r="B169" s="33"/>
      <c r="C169" s="171"/>
      <c r="D169" s="171"/>
      <c r="E169" s="172"/>
      <c r="F169" s="256"/>
      <c r="G169" s="256"/>
      <c r="H169" s="256"/>
      <c r="I169" s="256"/>
      <c r="J169" s="173"/>
      <c r="K169" s="174"/>
      <c r="L169" s="247"/>
      <c r="M169" s="257"/>
      <c r="N169" s="257"/>
      <c r="O169" s="257"/>
      <c r="P169" s="257"/>
      <c r="Q169" s="257"/>
      <c r="R169" s="35"/>
      <c r="T169" s="163"/>
      <c r="U169" s="175"/>
      <c r="V169" s="34"/>
      <c r="W169" s="34"/>
      <c r="X169" s="34"/>
      <c r="Y169" s="34"/>
      <c r="Z169" s="34"/>
      <c r="AA169" s="72"/>
      <c r="AT169" s="17"/>
      <c r="AU169" s="17"/>
      <c r="AY169" s="17"/>
      <c r="BE169" s="104"/>
      <c r="BF169" s="104"/>
      <c r="BG169" s="104"/>
      <c r="BH169" s="104"/>
      <c r="BI169" s="104"/>
      <c r="BJ169" s="17"/>
      <c r="BK169" s="104"/>
    </row>
    <row r="170" spans="2:65" s="1" customFormat="1" ht="22.35" customHeight="1">
      <c r="B170" s="33"/>
      <c r="C170" s="171"/>
      <c r="D170" s="171"/>
      <c r="E170" s="172"/>
      <c r="F170" s="256"/>
      <c r="G170" s="256"/>
      <c r="H170" s="256"/>
      <c r="I170" s="256"/>
      <c r="J170" s="173"/>
      <c r="K170" s="174"/>
      <c r="L170" s="247"/>
      <c r="M170" s="257"/>
      <c r="N170" s="257"/>
      <c r="O170" s="257"/>
      <c r="P170" s="257"/>
      <c r="Q170" s="257"/>
      <c r="R170" s="35"/>
      <c r="T170" s="163"/>
      <c r="U170" s="175"/>
      <c r="V170" s="54"/>
      <c r="W170" s="54"/>
      <c r="X170" s="54"/>
      <c r="Y170" s="54"/>
      <c r="Z170" s="54"/>
      <c r="AA170" s="56"/>
      <c r="AT170" s="17"/>
      <c r="AU170" s="17"/>
      <c r="AY170" s="17"/>
      <c r="BE170" s="104"/>
      <c r="BF170" s="104"/>
      <c r="BG170" s="104"/>
      <c r="BH170" s="104"/>
      <c r="BI170" s="104"/>
      <c r="BJ170" s="17"/>
      <c r="BK170" s="104"/>
    </row>
    <row r="171" spans="2:65" s="1" customFormat="1" ht="6.95" customHeight="1">
      <c r="B171" s="57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9"/>
    </row>
  </sheetData>
  <mergeCells count="196">
    <mergeCell ref="H1:K1"/>
    <mergeCell ref="S2:AC2"/>
    <mergeCell ref="N123:Q123"/>
    <mergeCell ref="N124:Q124"/>
    <mergeCell ref="N125:Q125"/>
    <mergeCell ref="N130:Q130"/>
    <mergeCell ref="N133:Q133"/>
    <mergeCell ref="N140:Q140"/>
    <mergeCell ref="N158:Q158"/>
    <mergeCell ref="F156:I156"/>
    <mergeCell ref="L156:M156"/>
    <mergeCell ref="N156:Q156"/>
    <mergeCell ref="F157:I157"/>
    <mergeCell ref="L157:M157"/>
    <mergeCell ref="N157:Q157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64:I164"/>
    <mergeCell ref="L164:M164"/>
    <mergeCell ref="N164:Q164"/>
    <mergeCell ref="F166:I166"/>
    <mergeCell ref="L166:M166"/>
    <mergeCell ref="N166:Q166"/>
    <mergeCell ref="F167:I167"/>
    <mergeCell ref="L167:M167"/>
    <mergeCell ref="N167:Q167"/>
    <mergeCell ref="N165:Q165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60:I160"/>
    <mergeCell ref="L160:M160"/>
    <mergeCell ref="N160:Q160"/>
    <mergeCell ref="F161:I161"/>
    <mergeCell ref="L161:M161"/>
    <mergeCell ref="N161:Q161"/>
    <mergeCell ref="F163:I163"/>
    <mergeCell ref="L163:M163"/>
    <mergeCell ref="N163:Q163"/>
    <mergeCell ref="N162:Q162"/>
    <mergeCell ref="F159:I159"/>
    <mergeCell ref="L159:M159"/>
    <mergeCell ref="N159:Q159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29:I129"/>
    <mergeCell ref="L129:M129"/>
    <mergeCell ref="N129:Q129"/>
    <mergeCell ref="F131:I131"/>
    <mergeCell ref="L131:M131"/>
    <mergeCell ref="N131:Q131"/>
    <mergeCell ref="F132:I132"/>
    <mergeCell ref="L132:M132"/>
    <mergeCell ref="N132:Q132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66:D171">
      <formula1>"K, M"</formula1>
    </dataValidation>
    <dataValidation type="list" allowBlank="1" showInputMessage="1" showErrorMessage="1" error="Povoleny jsou hodnoty základní, snížená, zákl. přenesená, sníž. přenesená, nulová." sqref="U166:U171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Ova_VZálomu_cirkus - Věte...</vt:lpstr>
      <vt:lpstr>Ova_VZálomu_levá - Větev ...</vt:lpstr>
      <vt:lpstr>Ova_VZálomu_otop - Montáž...</vt:lpstr>
      <vt:lpstr>Ova_VZálomu_dem - Demontáž</vt:lpstr>
      <vt:lpstr>Ova_VZálomu_pravá - Větev...</vt:lpstr>
      <vt:lpstr>'Ova_VZálomu_cirkus - Věte...'!Názvy_tisku</vt:lpstr>
      <vt:lpstr>'Ova_VZálomu_dem - Demontáž'!Názvy_tisku</vt:lpstr>
      <vt:lpstr>'Ova_VZálomu_levá - Větev ...'!Názvy_tisku</vt:lpstr>
      <vt:lpstr>'Ova_VZálomu_otop - Montáž...'!Názvy_tisku</vt:lpstr>
      <vt:lpstr>'Ova_VZálomu_pravá - Větev...'!Názvy_tisku</vt:lpstr>
      <vt:lpstr>'Rekapitulace stavby'!Názvy_tisku</vt:lpstr>
      <vt:lpstr>'Ova_VZálomu_cirkus - Věte...'!Oblast_tisku</vt:lpstr>
      <vt:lpstr>'Ova_VZálomu_dem - Demontáž'!Oblast_tisku</vt:lpstr>
      <vt:lpstr>'Ova_VZálomu_levá - Větev ...'!Oblast_tisku</vt:lpstr>
      <vt:lpstr>'Ova_VZálomu_otop - Montáž...'!Oblast_tisku</vt:lpstr>
      <vt:lpstr>'Ova_VZálomu_pravá - Větev...'!Oblast_tisku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JOLANTA\Jolanta</dc:creator>
  <cp:lastModifiedBy>PACAN</cp:lastModifiedBy>
  <dcterms:created xsi:type="dcterms:W3CDTF">2017-10-03T11:20:43Z</dcterms:created>
  <dcterms:modified xsi:type="dcterms:W3CDTF">2017-10-03T14:03:53Z</dcterms:modified>
</cp:coreProperties>
</file>